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Sheet1" sheetId="2" r:id="rId1"/>
  </sheets>
  <externalReferences>
    <externalReference r:id="rId2"/>
  </externalReferences>
  <definedNames>
    <definedName name="_xlnm.Print_Area" localSheetId="0">Sheet1!$A$1:$Y$74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0" i="2" l="1"/>
  <c r="T24" i="2"/>
  <c r="V24" i="2"/>
  <c r="X24" i="2" s="1"/>
  <c r="V22" i="2"/>
  <c r="X22" i="2" s="1"/>
  <c r="T22" i="2"/>
  <c r="T23" i="2"/>
  <c r="X23" i="2" s="1"/>
  <c r="U20" i="2"/>
  <c r="T20" i="2"/>
  <c r="V20" i="2"/>
  <c r="U51" i="2"/>
  <c r="U50" i="2" s="1"/>
  <c r="T50" i="2"/>
  <c r="U49" i="2"/>
  <c r="U48" i="2"/>
  <c r="U47" i="2"/>
  <c r="U46" i="2"/>
  <c r="U41" i="2"/>
  <c r="T41" i="2"/>
  <c r="T40" i="2"/>
  <c r="U39" i="2"/>
  <c r="T39" i="2"/>
  <c r="U38" i="2"/>
  <c r="U37" i="2"/>
  <c r="U36" i="2"/>
  <c r="T36" i="2"/>
  <c r="T35" i="2" s="1"/>
  <c r="U33" i="2"/>
  <c r="T33" i="2"/>
  <c r="U32" i="2"/>
  <c r="U31" i="2"/>
  <c r="T31" i="2"/>
  <c r="U29" i="2"/>
  <c r="Y29" i="2" s="1"/>
  <c r="U28" i="2"/>
  <c r="T28" i="2"/>
  <c r="U27" i="2"/>
  <c r="T27" i="2"/>
  <c r="U26" i="2"/>
  <c r="U25" i="2"/>
  <c r="U24" i="2"/>
  <c r="U23" i="2"/>
  <c r="U22" i="2"/>
  <c r="U21" i="2"/>
  <c r="V41" i="2"/>
  <c r="V40" i="2" s="1"/>
  <c r="V39" i="2"/>
  <c r="X39" i="2" s="1"/>
  <c r="V36" i="2"/>
  <c r="X36" i="2" s="1"/>
  <c r="V33" i="2"/>
  <c r="X33" i="2" s="1"/>
  <c r="W29" i="2"/>
  <c r="V31" i="2"/>
  <c r="X31" i="2" s="1"/>
  <c r="V28" i="2"/>
  <c r="X28" i="2" s="1"/>
  <c r="V27" i="2"/>
  <c r="V50" i="2"/>
  <c r="O50" i="2"/>
  <c r="N50" i="2"/>
  <c r="O40" i="2"/>
  <c r="N40" i="2"/>
  <c r="O35" i="2"/>
  <c r="N35" i="2"/>
  <c r="O30" i="2"/>
  <c r="N30" i="2"/>
  <c r="O19" i="2"/>
  <c r="N19" i="2"/>
  <c r="M50" i="2"/>
  <c r="L50" i="2"/>
  <c r="M40" i="2"/>
  <c r="L40" i="2"/>
  <c r="M35" i="2"/>
  <c r="L35" i="2"/>
  <c r="M30" i="2"/>
  <c r="L30" i="2"/>
  <c r="M19" i="2"/>
  <c r="L19" i="2"/>
  <c r="J49" i="2"/>
  <c r="J48" i="2"/>
  <c r="J47" i="2"/>
  <c r="J46" i="2"/>
  <c r="J41" i="2"/>
  <c r="J39" i="2"/>
  <c r="J38" i="2"/>
  <c r="J37" i="2"/>
  <c r="J36" i="2"/>
  <c r="J51" i="2"/>
  <c r="J29" i="2"/>
  <c r="J28" i="2"/>
  <c r="J27" i="2"/>
  <c r="J26" i="2"/>
  <c r="J25" i="2"/>
  <c r="J24" i="2"/>
  <c r="J23" i="2"/>
  <c r="J22" i="2"/>
  <c r="J33" i="2"/>
  <c r="J32" i="2"/>
  <c r="J31" i="2"/>
  <c r="K35" i="2"/>
  <c r="T30" i="2" l="1"/>
  <c r="X20" i="2"/>
  <c r="X27" i="2"/>
  <c r="U30" i="2"/>
  <c r="U35" i="2"/>
  <c r="U19" i="2"/>
  <c r="X41" i="2"/>
  <c r="T19" i="2"/>
  <c r="T52" i="2" s="1"/>
  <c r="U40" i="2"/>
  <c r="T34" i="2"/>
  <c r="U34" i="2"/>
  <c r="V30" i="2"/>
  <c r="V35" i="2"/>
  <c r="V34" i="2" s="1"/>
  <c r="V19" i="2"/>
  <c r="O34" i="2"/>
  <c r="O52" i="2" s="1"/>
  <c r="N34" i="2"/>
  <c r="N52" i="2" s="1"/>
  <c r="L34" i="2"/>
  <c r="L52" i="2" s="1"/>
  <c r="M34" i="2"/>
  <c r="M52" i="2" s="1"/>
  <c r="U52" i="2" l="1"/>
  <c r="V52" i="2"/>
  <c r="X51" i="2" l="1"/>
  <c r="X50" i="2" s="1"/>
  <c r="I50" i="2"/>
  <c r="J50" i="2"/>
  <c r="K50" i="2"/>
  <c r="P50" i="2"/>
  <c r="Q50" i="2"/>
  <c r="R50" i="2"/>
  <c r="H50" i="2"/>
  <c r="X40" i="2"/>
  <c r="I40" i="2"/>
  <c r="J40" i="2"/>
  <c r="K40" i="2"/>
  <c r="P40" i="2"/>
  <c r="Q40" i="2"/>
  <c r="R40" i="2"/>
  <c r="H40" i="2"/>
  <c r="I35" i="2"/>
  <c r="J35" i="2"/>
  <c r="P35" i="2"/>
  <c r="Q35" i="2"/>
  <c r="R35" i="2"/>
  <c r="H35" i="2"/>
  <c r="I30" i="2"/>
  <c r="J30" i="2"/>
  <c r="K30" i="2"/>
  <c r="P30" i="2"/>
  <c r="Q30" i="2"/>
  <c r="R30" i="2"/>
  <c r="H30" i="2"/>
  <c r="I19" i="2"/>
  <c r="J19" i="2"/>
  <c r="K19" i="2"/>
  <c r="P19" i="2"/>
  <c r="Q19" i="2"/>
  <c r="R19" i="2"/>
  <c r="H19" i="2"/>
  <c r="S51" i="2"/>
  <c r="S49" i="2"/>
  <c r="S48" i="2"/>
  <c r="S47" i="2"/>
  <c r="S46" i="2"/>
  <c r="S41" i="2"/>
  <c r="S39" i="2"/>
  <c r="S38" i="2"/>
  <c r="S37" i="2"/>
  <c r="S36" i="2"/>
  <c r="S33" i="2"/>
  <c r="S32" i="2"/>
  <c r="S31" i="2"/>
  <c r="S28" i="2"/>
  <c r="S27" i="2"/>
  <c r="S26" i="2"/>
  <c r="S25" i="2"/>
  <c r="S24" i="2"/>
  <c r="S23" i="2"/>
  <c r="S22" i="2"/>
  <c r="S21" i="2"/>
  <c r="W32" i="2" l="1"/>
  <c r="Y32" i="2" s="1"/>
  <c r="W33" i="2"/>
  <c r="Y33" i="2" s="1"/>
  <c r="W36" i="2"/>
  <c r="Y36" i="2" s="1"/>
  <c r="W49" i="2"/>
  <c r="Y49" i="2" s="1"/>
  <c r="W25" i="2"/>
  <c r="Y25" i="2" s="1"/>
  <c r="W51" i="2"/>
  <c r="Y51" i="2" s="1"/>
  <c r="Y50" i="2" s="1"/>
  <c r="W26" i="2"/>
  <c r="Y26" i="2" s="1"/>
  <c r="W38" i="2"/>
  <c r="Y38" i="2" s="1"/>
  <c r="W27" i="2"/>
  <c r="Y27" i="2" s="1"/>
  <c r="W39" i="2"/>
  <c r="Y39" i="2" s="1"/>
  <c r="W22" i="2"/>
  <c r="Y22" i="2" s="1"/>
  <c r="W47" i="2"/>
  <c r="Y47" i="2" s="1"/>
  <c r="W23" i="2"/>
  <c r="Y23" i="2" s="1"/>
  <c r="W48" i="2"/>
  <c r="Y48" i="2" s="1"/>
  <c r="W24" i="2"/>
  <c r="Y24" i="2" s="1"/>
  <c r="W37" i="2"/>
  <c r="Y37" i="2" s="1"/>
  <c r="Y35" i="2" s="1"/>
  <c r="W28" i="2"/>
  <c r="Y28" i="2" s="1"/>
  <c r="W41" i="2"/>
  <c r="Y41" i="2" s="1"/>
  <c r="W31" i="2"/>
  <c r="Y31" i="2" s="1"/>
  <c r="W46" i="2"/>
  <c r="Y46" i="2" s="1"/>
  <c r="W21" i="2"/>
  <c r="Y21" i="2" s="1"/>
  <c r="W20" i="2"/>
  <c r="Y20" i="2" s="1"/>
  <c r="X30" i="2"/>
  <c r="X35" i="2"/>
  <c r="K34" i="2"/>
  <c r="K52" i="2" s="1"/>
  <c r="S40" i="2"/>
  <c r="X19" i="2"/>
  <c r="S35" i="2"/>
  <c r="S50" i="2"/>
  <c r="R34" i="2"/>
  <c r="R52" i="2" s="1"/>
  <c r="X52" i="2" s="1"/>
  <c r="S30" i="2"/>
  <c r="S19" i="2"/>
  <c r="I34" i="2"/>
  <c r="I52" i="2" s="1"/>
  <c r="H34" i="2"/>
  <c r="H52" i="2" s="1"/>
  <c r="J34" i="2"/>
  <c r="J52" i="2" s="1"/>
  <c r="Q34" i="2"/>
  <c r="Q52" i="2" s="1"/>
  <c r="P34" i="2"/>
  <c r="P52" i="2" s="1"/>
  <c r="Y40" i="2" l="1"/>
  <c r="Y34" i="2"/>
  <c r="Y19" i="2"/>
  <c r="Y30" i="2"/>
  <c r="W30" i="2"/>
  <c r="W35" i="2"/>
  <c r="W19" i="2"/>
  <c r="W40" i="2"/>
  <c r="W50" i="2"/>
  <c r="S34" i="2"/>
  <c r="S52" i="2" s="1"/>
  <c r="Y52" i="2" s="1"/>
  <c r="W34" i="2" l="1"/>
  <c r="W52" i="2" s="1"/>
</calcChain>
</file>

<file path=xl/sharedStrings.xml><?xml version="1.0" encoding="utf-8"?>
<sst xmlns="http://schemas.openxmlformats.org/spreadsheetml/2006/main" count="122" uniqueCount="102">
  <si>
    <t>INFORME DE EJECUCION FISICA Y FINANCIERA</t>
  </si>
  <si>
    <t>Capítulo:</t>
  </si>
  <si>
    <t>0209</t>
  </si>
  <si>
    <t>Subcapitulo:</t>
  </si>
  <si>
    <t>00</t>
  </si>
  <si>
    <t>Unidad Ejecutora:</t>
  </si>
  <si>
    <t>01</t>
  </si>
  <si>
    <t>SIGEF</t>
  </si>
  <si>
    <t xml:space="preserve">PROGRAMAS PRESUPUESTARIOS
</t>
  </si>
  <si>
    <t>NUM. Y PRODUCTO</t>
  </si>
  <si>
    <t>Estrategia Nacional de Desarrollo a Contribuir</t>
  </si>
  <si>
    <t xml:space="preserve">UNIDAD DE MEDIDA </t>
  </si>
  <si>
    <t>ACTIVIDAD PRESUPUESTARIA</t>
  </si>
  <si>
    <t>Ejec</t>
  </si>
  <si>
    <t>Obj. Gral.</t>
  </si>
  <si>
    <t>Obj. Esp.</t>
  </si>
  <si>
    <t>Programación Fisica              (A)</t>
  </si>
  <si>
    <t xml:space="preserve">Programación Financiera    (B)                 </t>
  </si>
  <si>
    <t>Ejecución Fisica,                       (C)</t>
  </si>
  <si>
    <t>Ejecución Financiera,                       (D)</t>
  </si>
  <si>
    <t>% Fisica =C/A*100</t>
  </si>
  <si>
    <t>Financiera %=D/B*100</t>
  </si>
  <si>
    <t>O12.-  Libre Ejercicio de los Derechos Laborales en el Sector Formal Privado.</t>
  </si>
  <si>
    <t>O2 - Trabajadores y empleadores con servicio de inspección ofrecido en tiempo oportuno y de calidad.</t>
  </si>
  <si>
    <t>3.3.2</t>
  </si>
  <si>
    <t>No. De Inspecciones realizadas.</t>
  </si>
  <si>
    <t>0001 - Registro y control de acciones laborales.</t>
  </si>
  <si>
    <t>0002 - Verificación de las condiciones de trabajo.</t>
  </si>
  <si>
    <t>5875</t>
  </si>
  <si>
    <t>O3 - Trabajadores y empleadores con servicios de mediación y arbitraje laboral.</t>
  </si>
  <si>
    <t>No. de conflictos resueltos.</t>
  </si>
  <si>
    <t>0001 - Mediación y Arbitraje Laborales.</t>
  </si>
  <si>
    <t>5877</t>
  </si>
  <si>
    <t>O4 - Trabajadores y empleadores disponen de comité nacional de salarios fortalecido.</t>
  </si>
  <si>
    <t>No. De Tarifas de Salarios Minimos consensuadas.</t>
  </si>
  <si>
    <t>0001 - Tarifas de Salarios Minimos actualizadas.</t>
  </si>
  <si>
    <t>O5 -Trabajadores y empleadores en el régímen asalariado dependiente con Prevención y Erradicación sostenidad del Trabajo Infantil y sus peores formas.</t>
  </si>
  <si>
    <t>No. De trabajadores y empleadores Sensibilizados.</t>
  </si>
  <si>
    <t>0001 - Certificación Libre de Trabajo Infantil (LTI) en Sectores Productivos Implementado.</t>
  </si>
  <si>
    <t>0002 - Estrategía de sensibilización Permanente Sobre los Riesgos del Trabajo Infantil Adoptada.</t>
  </si>
  <si>
    <t xml:space="preserve">0003 - Retirada de Niños, Niñas y Adolescentes del Trabajo Infantil </t>
  </si>
  <si>
    <t>O6 - Trabajadores y empleadores tienen acceso a Asistencia Júdicial gratuita ante instancias júdiciales y administrativas.</t>
  </si>
  <si>
    <t>No. De Trabajadores y empleadores con asistencia judicial gratuita.</t>
  </si>
  <si>
    <t xml:space="preserve">0001 - Servicios de Asistencia y Orientación Júdicial </t>
  </si>
  <si>
    <t>O7 -Actores socio-laborales sensibilizados en materia de Igualdad de Oportunidades y No Discriminación en el ámbito laboral.</t>
  </si>
  <si>
    <t>No. De Trabajdores y empleadores atendidos.</t>
  </si>
  <si>
    <t>0001 - Atención Integral a Personas con Discapacidad y Grupos en Condiciones de Vulnerabilidad en el Trabajo.</t>
  </si>
  <si>
    <t>0002 - Promoción de Igualdad de Género en el Trabajo.</t>
  </si>
  <si>
    <t>O13.- Promoción de la Seguridad Social de los Trabajadores y Trabajadoras: Ambiente sano y seguro.</t>
  </si>
  <si>
    <t>O2 - Empresas reciben certificación en materia de Seguridad y Salud en el Trabajo.</t>
  </si>
  <si>
    <t>2.3.1</t>
  </si>
  <si>
    <t>No. De empresas certificadas.</t>
  </si>
  <si>
    <t>0001 - Comité Mixtos Seguridad y Salud Constituidos en los Lugares de Trabajo</t>
  </si>
  <si>
    <t>0002 - Promoción de las Normas de Prevención de Riesgos Laborales (Prl).</t>
  </si>
  <si>
    <t>O3 - Trabajadores y empleadores con asistencia en la prevención de Riesgos Laborales Implementada.</t>
  </si>
  <si>
    <t>0001 - Empresas Evaluadas y Monitoreadas.</t>
  </si>
  <si>
    <t>O21.- Aumento del empleo</t>
  </si>
  <si>
    <t>7802</t>
  </si>
  <si>
    <t>O14 - Demandantes de empleos con programa de empleabilidad implementado.</t>
  </si>
  <si>
    <t>3.4.2</t>
  </si>
  <si>
    <t>No. Jóvenes de 15 a 35 años capacitados para la empleabilidad.</t>
  </si>
  <si>
    <t>0001 - Modalidad de Entrenamiento para la Inserción Laboral (EIL)  Implementada.</t>
  </si>
  <si>
    <t>0002 - Modalidad de Competecias Básicas (DCB), Capacitación Técnico Vocacional (CTV) y Pasantia Laboral Implementado</t>
  </si>
  <si>
    <t>0003 - Formación Ocupacional Especializada.</t>
  </si>
  <si>
    <t>7803</t>
  </si>
  <si>
    <t>O15 - Demandantes de empleo con programa de empleos temporales puesto en marcha.</t>
  </si>
  <si>
    <t>0001 - Capacitación y ubucación en puestos de trabajo temporale.</t>
  </si>
  <si>
    <t>7804</t>
  </si>
  <si>
    <t>O16 - Demandantes de empleos con servicios de intermediación de empleo moderna, integrada de proximidad al ciudadano.</t>
  </si>
  <si>
    <t>No. de Demandantes de Empleos atendidos</t>
  </si>
  <si>
    <t>0001 - Orientación y Ubicación de puesto de trabajo.</t>
  </si>
  <si>
    <t>0002 - Promoción de Empleo en el Mercado Laboral</t>
  </si>
  <si>
    <t>0003 - Transformación digital del  Servicio Nacional de Empleo puesto en marcha.</t>
  </si>
  <si>
    <t>0004 - Oficinas Territoriales de Empleo (OTE) adecuadas al Servicio Nacional de Emple.</t>
  </si>
  <si>
    <t>0005 - Alianzas estrategicas insterinstitucional fortalecid.</t>
  </si>
  <si>
    <t>6915</t>
  </si>
  <si>
    <t>13 - Actores Socio-laborales disponen de investigación del Mercado Laboral con prospección de empleo.</t>
  </si>
  <si>
    <t>No. Estudios del Mecado Laboral realizado.</t>
  </si>
  <si>
    <t>0001 - Información del Mercado Laboral y Politicas de Empleo.</t>
  </si>
  <si>
    <t>TOTAL GENERAL PROGRAMAS SUSTANTIVOS O12, O13 Y O21</t>
  </si>
  <si>
    <t xml:space="preserve">Presupuesto Incicial   Aprobado 2024  </t>
  </si>
  <si>
    <t>Modificaciones Presupuestarias 2024</t>
  </si>
  <si>
    <t xml:space="preserve">Presupuesto   2024,  Modificado Vigente </t>
  </si>
  <si>
    <t>Metas Fisicas para el año 2024</t>
  </si>
  <si>
    <t>Programación Fisica Financiera abr. - Jun., 2024</t>
  </si>
  <si>
    <t>Ejecución Fisica Financiera abr. - Jun., 2024</t>
  </si>
  <si>
    <t>1er. Trimestre</t>
  </si>
  <si>
    <t>2do. Trimestre</t>
  </si>
  <si>
    <t>% Fisica</t>
  </si>
  <si>
    <t>% Financiera</t>
  </si>
  <si>
    <t>Programación Fisica Financiera Ene.marz, 2024</t>
  </si>
  <si>
    <t>Ejecucion Fisica Financiera ene. - marz., 2024</t>
  </si>
  <si>
    <t>Ejecución Fisica              (A)</t>
  </si>
  <si>
    <t xml:space="preserve">Ejecución Financiera    (B)                 </t>
  </si>
  <si>
    <t>1er y 2do. Trimestre</t>
  </si>
  <si>
    <t>% de Ejecución Fisico-Finanaciero, Ene-jun. 2024</t>
  </si>
  <si>
    <t>Condensado Ejecución Fisica Financiera ene. - Jun., 2024</t>
  </si>
  <si>
    <t>Condensado programación Fisica Financiera ene-jun, 2024</t>
  </si>
  <si>
    <t>ENERO - JUNIO- 2024</t>
  </si>
  <si>
    <t>Nota: Este analisis fisico-financiero, enero-junio 2024, solo se realiza a los Programas sustantivos y de producción terminal de este Ministerio de Trabajo: Prog. 012.-( Libre Ejercicio de los Derechos Laborales y Prog. 013.-(Promoción de la Seguridad Social de los Trabajadores y Trabajadoras: Ambiente sano y seguro), Prog. 021.-(Aumento del Empleo) . Las informaciones Estadisticas son productos de los analisis a los registros administrativos e informes trimestrales</t>
  </si>
  <si>
    <r>
      <rPr>
        <b/>
        <sz val="11"/>
        <color rgb="FF000000"/>
        <rFont val="Calibri"/>
        <family val="2"/>
        <scheme val="minor"/>
      </rPr>
      <t>MISION:</t>
    </r>
    <r>
      <rPr>
        <sz val="11"/>
        <color rgb="FF000000"/>
        <rFont val="Calibri"/>
        <family val="2"/>
        <scheme val="minor"/>
      </rPr>
      <t xml:space="preserve">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  </r>
  </si>
  <si>
    <r>
      <t>VISION:</t>
    </r>
    <r>
      <rPr>
        <sz val="11"/>
        <color theme="1"/>
        <rFont val="Calibri"/>
        <family val="2"/>
        <scheme val="minor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</si>
</sst>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rgb="FF000000"/>
      <name val="Calibri"/>
      <family val="2"/>
      <scheme val="minor"/>
    </font>
    <font>
      <sz val="10"/>
      <name val="Calibri"/>
      <family val="2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9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000000"/>
      <name val="Calibri Light"/>
      <family val="2"/>
    </font>
    <font>
      <sz val="11"/>
      <color indexed="8"/>
      <name val="Arial"/>
      <family val="2"/>
    </font>
    <font>
      <sz val="11"/>
      <color theme="1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91">
    <xf numFmtId="0" fontId="0" fillId="0" borderId="0" xfId="0"/>
    <xf numFmtId="0" fontId="4" fillId="0" borderId="0" xfId="0" applyFont="1"/>
    <xf numFmtId="43" fontId="4" fillId="0" borderId="0" xfId="1" applyFont="1" applyFill="1" applyBorder="1"/>
    <xf numFmtId="43" fontId="7" fillId="0" borderId="0" xfId="1" applyFont="1" applyFill="1" applyBorder="1"/>
    <xf numFmtId="43" fontId="2" fillId="0" borderId="0" xfId="1" applyFont="1" applyFill="1" applyBorder="1"/>
    <xf numFmtId="43" fontId="4" fillId="0" borderId="0" xfId="0" applyNumberFormat="1" applyFont="1"/>
    <xf numFmtId="0" fontId="2" fillId="0" borderId="0" xfId="0" applyFont="1"/>
    <xf numFmtId="4" fontId="0" fillId="0" borderId="0" xfId="0" applyNumberFormat="1"/>
    <xf numFmtId="43" fontId="0" fillId="0" borderId="0" xfId="0" applyNumberFormat="1"/>
    <xf numFmtId="0" fontId="4" fillId="0" borderId="0" xfId="0" applyFont="1" applyBorder="1"/>
    <xf numFmtId="0" fontId="2" fillId="0" borderId="0" xfId="0" applyFont="1" applyBorder="1"/>
    <xf numFmtId="0" fontId="0" fillId="0" borderId="0" xfId="0" applyBorder="1"/>
    <xf numFmtId="164" fontId="9" fillId="3" borderId="2" xfId="0" applyNumberFormat="1" applyFont="1" applyFill="1" applyBorder="1" applyAlignment="1">
      <alignment vertical="center" wrapText="1"/>
    </xf>
    <xf numFmtId="0" fontId="10" fillId="0" borderId="0" xfId="0" applyFont="1" applyBorder="1"/>
    <xf numFmtId="0" fontId="10" fillId="2" borderId="0" xfId="0" applyFont="1" applyFill="1" applyBorder="1"/>
    <xf numFmtId="0" fontId="10" fillId="0" borderId="1" xfId="0" applyFont="1" applyBorder="1"/>
    <xf numFmtId="0" fontId="10" fillId="2" borderId="0" xfId="0" applyFont="1" applyFill="1"/>
    <xf numFmtId="0" fontId="10" fillId="0" borderId="0" xfId="0" applyFont="1"/>
    <xf numFmtId="0" fontId="11" fillId="2" borderId="0" xfId="0" applyFont="1" applyFill="1"/>
    <xf numFmtId="49" fontId="10" fillId="2" borderId="0" xfId="0" applyNumberFormat="1" applyFont="1" applyFill="1" applyAlignment="1">
      <alignment horizontal="right"/>
    </xf>
    <xf numFmtId="0" fontId="12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43" fontId="9" fillId="2" borderId="2" xfId="1" applyFont="1" applyFill="1" applyBorder="1" applyAlignment="1">
      <alignment vertical="center"/>
    </xf>
    <xf numFmtId="164" fontId="9" fillId="0" borderId="2" xfId="1" applyNumberFormat="1" applyFont="1" applyFill="1" applyBorder="1" applyAlignment="1">
      <alignment vertical="center"/>
    </xf>
    <xf numFmtId="0" fontId="10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43" fontId="9" fillId="0" borderId="2" xfId="1" applyFont="1" applyFill="1" applyBorder="1" applyAlignment="1">
      <alignment vertical="center"/>
    </xf>
    <xf numFmtId="164" fontId="9" fillId="2" borderId="2" xfId="1" applyNumberFormat="1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0" fillId="2" borderId="2" xfId="0" applyFont="1" applyFill="1" applyBorder="1"/>
    <xf numFmtId="164" fontId="9" fillId="0" borderId="2" xfId="1" applyNumberFormat="1" applyFont="1" applyFill="1" applyBorder="1" applyAlignment="1">
      <alignment horizontal="center" vertical="center"/>
    </xf>
    <xf numFmtId="0" fontId="11" fillId="0" borderId="0" xfId="0" applyFont="1" applyBorder="1"/>
    <xf numFmtId="165" fontId="10" fillId="0" borderId="0" xfId="0" applyNumberFormat="1" applyFont="1" applyBorder="1"/>
    <xf numFmtId="43" fontId="10" fillId="0" borderId="0" xfId="1" applyFont="1" applyFill="1" applyBorder="1"/>
    <xf numFmtId="2" fontId="10" fillId="0" borderId="0" xfId="0" applyNumberFormat="1" applyFont="1" applyBorder="1"/>
    <xf numFmtId="0" fontId="0" fillId="0" borderId="0" xfId="0" applyFont="1" applyBorder="1"/>
    <xf numFmtId="43" fontId="11" fillId="0" borderId="0" xfId="1" applyFont="1" applyFill="1" applyBorder="1"/>
    <xf numFmtId="43" fontId="10" fillId="0" borderId="0" xfId="0" applyNumberFormat="1" applyFont="1" applyBorder="1"/>
    <xf numFmtId="0" fontId="16" fillId="2" borderId="2" xfId="0" applyFont="1" applyFill="1" applyBorder="1" applyAlignment="1">
      <alignment vertical="center" wrapText="1"/>
    </xf>
    <xf numFmtId="164" fontId="9" fillId="0" borderId="2" xfId="1" applyNumberFormat="1" applyFont="1" applyFill="1" applyBorder="1" applyAlignment="1">
      <alignment vertical="center" wrapText="1"/>
    </xf>
    <xf numFmtId="49" fontId="15" fillId="2" borderId="2" xfId="2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5" fontId="9" fillId="2" borderId="2" xfId="1" applyNumberFormat="1" applyFont="1" applyFill="1" applyBorder="1" applyAlignment="1">
      <alignment horizontal="center" vertical="center" wrapText="1"/>
    </xf>
    <xf numFmtId="165" fontId="9" fillId="3" borderId="2" xfId="0" applyNumberFormat="1" applyFont="1" applyFill="1" applyBorder="1" applyAlignment="1">
      <alignment horizontal="left" vertical="center" wrapText="1"/>
    </xf>
    <xf numFmtId="165" fontId="9" fillId="0" borderId="2" xfId="1" applyNumberFormat="1" applyFont="1" applyFill="1" applyBorder="1" applyAlignment="1">
      <alignment horizontal="center" vertical="center" wrapText="1"/>
    </xf>
    <xf numFmtId="43" fontId="9" fillId="3" borderId="2" xfId="1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left" vertical="center" wrapText="1"/>
    </xf>
    <xf numFmtId="165" fontId="9" fillId="3" borderId="2" xfId="0" applyNumberFormat="1" applyFont="1" applyFill="1" applyBorder="1" applyAlignment="1">
      <alignment vertical="center" wrapText="1"/>
    </xf>
    <xf numFmtId="165" fontId="9" fillId="2" borderId="2" xfId="1" applyNumberFormat="1" applyFont="1" applyFill="1" applyBorder="1" applyAlignment="1">
      <alignment vertical="center" wrapText="1"/>
    </xf>
    <xf numFmtId="165" fontId="9" fillId="0" borderId="2" xfId="1" applyNumberFormat="1" applyFont="1" applyFill="1" applyBorder="1" applyAlignment="1">
      <alignment vertical="center" wrapText="1"/>
    </xf>
    <xf numFmtId="164" fontId="1" fillId="0" borderId="2" xfId="1" applyNumberFormat="1" applyFont="1" applyFill="1" applyBorder="1" applyAlignment="1">
      <alignment vertical="center"/>
    </xf>
    <xf numFmtId="0" fontId="12" fillId="0" borderId="0" xfId="0" applyFont="1" applyBorder="1"/>
    <xf numFmtId="165" fontId="12" fillId="0" borderId="0" xfId="0" applyNumberFormat="1" applyFont="1" applyBorder="1"/>
    <xf numFmtId="43" fontId="12" fillId="0" borderId="0" xfId="1" applyFont="1" applyFill="1" applyBorder="1"/>
    <xf numFmtId="0" fontId="16" fillId="2" borderId="3" xfId="0" applyFont="1" applyFill="1" applyBorder="1" applyAlignment="1">
      <alignment vertical="center" wrapText="1"/>
    </xf>
    <xf numFmtId="164" fontId="9" fillId="2" borderId="3" xfId="1" applyNumberFormat="1" applyFont="1" applyFill="1" applyBorder="1" applyAlignment="1">
      <alignment vertical="center"/>
    </xf>
    <xf numFmtId="43" fontId="9" fillId="2" borderId="3" xfId="1" applyFont="1" applyFill="1" applyBorder="1" applyAlignment="1">
      <alignment vertical="center"/>
    </xf>
    <xf numFmtId="43" fontId="9" fillId="0" borderId="3" xfId="1" applyFont="1" applyFill="1" applyBorder="1" applyAlignment="1">
      <alignment vertical="center"/>
    </xf>
    <xf numFmtId="164" fontId="9" fillId="0" borderId="3" xfId="1" applyNumberFormat="1" applyFont="1" applyFill="1" applyBorder="1" applyAlignment="1">
      <alignment vertical="center"/>
    </xf>
    <xf numFmtId="164" fontId="9" fillId="0" borderId="3" xfId="1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2" borderId="0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164" fontId="9" fillId="0" borderId="3" xfId="1" applyNumberFormat="1" applyFont="1" applyFill="1" applyBorder="1" applyAlignment="1">
      <alignment horizontal="center" vertical="center"/>
    </xf>
    <xf numFmtId="164" fontId="9" fillId="0" borderId="2" xfId="1" applyNumberFormat="1" applyFont="1" applyFill="1" applyBorder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 wrapText="1"/>
    </xf>
    <xf numFmtId="164" fontId="9" fillId="0" borderId="2" xfId="1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49" fontId="15" fillId="2" borderId="3" xfId="2" applyNumberFormat="1" applyFont="1" applyFill="1" applyBorder="1" applyAlignment="1">
      <alignment horizontal="center" vertical="center" wrapText="1"/>
    </xf>
    <xf numFmtId="49" fontId="15" fillId="2" borderId="2" xfId="2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43" fontId="9" fillId="0" borderId="2" xfId="1" applyFont="1" applyFill="1" applyBorder="1" applyAlignment="1">
      <alignment horizontal="center" vertical="center"/>
    </xf>
    <xf numFmtId="165" fontId="9" fillId="2" borderId="2" xfId="1" applyNumberFormat="1" applyFont="1" applyFill="1" applyBorder="1" applyAlignment="1">
      <alignment horizontal="center" vertical="center" wrapText="1"/>
    </xf>
    <xf numFmtId="43" fontId="9" fillId="2" borderId="2" xfId="1" applyFont="1" applyFill="1" applyBorder="1" applyAlignment="1">
      <alignment horizontal="center" vertical="center"/>
    </xf>
    <xf numFmtId="165" fontId="9" fillId="0" borderId="2" xfId="1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593725</xdr:colOff>
      <xdr:row>0</xdr:row>
      <xdr:rowOff>0</xdr:rowOff>
    </xdr:from>
    <xdr:to>
      <xdr:col>15</xdr:col>
      <xdr:colOff>209549</xdr:colOff>
      <xdr:row>4</xdr:row>
      <xdr:rowOff>196850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DD881653-7B97-4B08-BAF4-5D36788064A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8100" y="0"/>
          <a:ext cx="3806824" cy="1593850"/>
        </a:xfrm>
        <a:prstGeom prst="rect">
          <a:avLst/>
        </a:prstGeom>
      </xdr:spPr>
    </xdr:pic>
    <xdr:clientData/>
  </xdr:twoCellAnchor>
  <xdr:twoCellAnchor editAs="oneCell">
    <xdr:from>
      <xdr:col>10</xdr:col>
      <xdr:colOff>701675</xdr:colOff>
      <xdr:row>57</xdr:row>
      <xdr:rowOff>28575</xdr:rowOff>
    </xdr:from>
    <xdr:to>
      <xdr:col>14</xdr:col>
      <xdr:colOff>107950</xdr:colOff>
      <xdr:row>60</xdr:row>
      <xdr:rowOff>203200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9925" y="34204275"/>
          <a:ext cx="3349625" cy="784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SA DE EMPLEO 2024"/>
      <sheetName val="Sheet1"/>
    </sheetNames>
    <sheetDataSet>
      <sheetData sheetId="0"/>
      <sheetData sheetId="1">
        <row r="5">
          <cell r="N5">
            <v>79029107.61999999</v>
          </cell>
        </row>
        <row r="6">
          <cell r="N6">
            <v>5541781.1300000008</v>
          </cell>
        </row>
        <row r="7">
          <cell r="N7">
            <v>2458690.1300000004</v>
          </cell>
        </row>
        <row r="8">
          <cell r="N8">
            <v>2331985.31</v>
          </cell>
        </row>
        <row r="9">
          <cell r="N9">
            <v>0</v>
          </cell>
        </row>
        <row r="10">
          <cell r="N10">
            <v>1835801.34</v>
          </cell>
        </row>
        <row r="11">
          <cell r="N11">
            <v>1052015.23</v>
          </cell>
        </row>
        <row r="12">
          <cell r="N12">
            <v>721965.66</v>
          </cell>
        </row>
        <row r="13">
          <cell r="N13">
            <v>0</v>
          </cell>
        </row>
        <row r="16">
          <cell r="N16">
            <v>3529070.7100000004</v>
          </cell>
        </row>
        <row r="17">
          <cell r="N17">
            <v>0</v>
          </cell>
        </row>
        <row r="18">
          <cell r="N18">
            <v>442096.07</v>
          </cell>
        </row>
        <row r="21">
          <cell r="N21">
            <v>2081066.0099999979</v>
          </cell>
        </row>
        <row r="23">
          <cell r="N23">
            <v>6554150.8200000003</v>
          </cell>
        </row>
        <row r="24">
          <cell r="N24">
            <v>4670331.620000001</v>
          </cell>
        </row>
        <row r="26">
          <cell r="N26">
            <v>13861423.460000001</v>
          </cell>
        </row>
        <row r="31">
          <cell r="N31">
            <v>664297.26000000024</v>
          </cell>
        </row>
        <row r="32">
          <cell r="N32">
            <v>11654315.119999999</v>
          </cell>
        </row>
        <row r="33">
          <cell r="N33">
            <v>92751</v>
          </cell>
        </row>
        <row r="34">
          <cell r="N34">
            <v>0</v>
          </cell>
        </row>
        <row r="36">
          <cell r="N36">
            <v>7719561.6300000008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1"/>
  <sheetViews>
    <sheetView tabSelected="1" zoomScale="50" zoomScaleNormal="50" zoomScaleSheetLayoutView="50" workbookViewId="0">
      <selection activeCell="H17" sqref="H17:H18"/>
    </sheetView>
  </sheetViews>
  <sheetFormatPr baseColWidth="10" defaultColWidth="11.140625" defaultRowHeight="15" x14ac:dyDescent="0.25"/>
  <cols>
    <col min="2" max="2" width="19.5703125" customWidth="1"/>
    <col min="3" max="5" width="6" customWidth="1"/>
    <col min="6" max="6" width="14.140625" customWidth="1"/>
    <col min="7" max="7" width="21.85546875" customWidth="1"/>
    <col min="8" max="8" width="14.5703125" customWidth="1"/>
    <col min="9" max="9" width="18.5703125" customWidth="1"/>
    <col min="10" max="10" width="14.42578125" customWidth="1"/>
    <col min="11" max="11" width="11.85546875" customWidth="1"/>
    <col min="12" max="25" width="15.7109375" customWidth="1"/>
    <col min="26" max="26" width="11.140625" style="11"/>
    <col min="27" max="27" width="12.5703125" bestFit="1" customWidth="1"/>
  </cols>
  <sheetData>
    <row r="1" spans="1:25" ht="27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ht="27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27" customHeight="1" x14ac:dyDescent="0.2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</row>
    <row r="4" spans="1:25" ht="27" customHeight="1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</row>
    <row r="5" spans="1:25" ht="27" customHeight="1" x14ac:dyDescent="0.25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</row>
    <row r="6" spans="1:25" ht="18.75" x14ac:dyDescent="0.25">
      <c r="A6" s="80" t="s">
        <v>0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</row>
    <row r="7" spans="1:25" ht="31.5" customHeight="1" x14ac:dyDescent="0.25">
      <c r="A7" s="80" t="s">
        <v>98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</row>
    <row r="8" spans="1:25" ht="23.25" customHeight="1" x14ac:dyDescent="0.25">
      <c r="A8" s="81" t="s">
        <v>100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25" ht="7.5" hidden="1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5" ht="23.25" customHeight="1" x14ac:dyDescent="0.25">
      <c r="A10" s="64" t="s">
        <v>101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</row>
    <row r="11" spans="1:25" ht="13.5" customHeight="1" x14ac:dyDescent="0.25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3"/>
    </row>
    <row r="12" spans="1:25" ht="3" hidden="1" customHeight="1" x14ac:dyDescent="0.25">
      <c r="A12" s="15"/>
      <c r="B12" s="18" t="s">
        <v>1</v>
      </c>
      <c r="C12" s="19" t="s">
        <v>2</v>
      </c>
      <c r="D12" s="17"/>
      <c r="E12" s="16"/>
      <c r="F12" s="16"/>
      <c r="G12" s="16"/>
      <c r="H12" s="16"/>
      <c r="I12" s="16"/>
      <c r="J12" s="16"/>
      <c r="K12" s="16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3"/>
    </row>
    <row r="13" spans="1:25" ht="1.5" hidden="1" customHeight="1" x14ac:dyDescent="0.25">
      <c r="A13" s="15"/>
      <c r="B13" s="18" t="s">
        <v>3</v>
      </c>
      <c r="C13" s="19" t="s">
        <v>4</v>
      </c>
      <c r="D13" s="17"/>
      <c r="E13" s="16"/>
      <c r="F13" s="16"/>
      <c r="G13" s="16"/>
      <c r="H13" s="16"/>
      <c r="I13" s="16"/>
      <c r="J13" s="16"/>
      <c r="K13" s="16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3"/>
    </row>
    <row r="14" spans="1:25" ht="1.5" hidden="1" customHeight="1" x14ac:dyDescent="0.25">
      <c r="A14" s="15"/>
      <c r="B14" s="18" t="s">
        <v>5</v>
      </c>
      <c r="C14" s="19" t="s">
        <v>6</v>
      </c>
      <c r="D14" s="17"/>
      <c r="E14" s="16"/>
      <c r="F14" s="16"/>
      <c r="G14" s="16"/>
      <c r="H14" s="16"/>
      <c r="I14" s="16"/>
      <c r="J14" s="16"/>
      <c r="K14" s="16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3"/>
    </row>
    <row r="15" spans="1:25" x14ac:dyDescent="0.25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3"/>
    </row>
    <row r="16" spans="1:25" ht="42.75" customHeight="1" x14ac:dyDescent="0.25">
      <c r="A16" s="62" t="s">
        <v>7</v>
      </c>
      <c r="B16" s="65" t="s">
        <v>8</v>
      </c>
      <c r="C16" s="65"/>
      <c r="D16" s="65"/>
      <c r="E16" s="65"/>
      <c r="F16" s="65"/>
      <c r="G16" s="65"/>
      <c r="H16" s="65"/>
      <c r="I16" s="65"/>
      <c r="J16" s="65"/>
      <c r="K16" s="65"/>
      <c r="L16" s="65" t="s">
        <v>90</v>
      </c>
      <c r="M16" s="65"/>
      <c r="N16" s="65" t="s">
        <v>91</v>
      </c>
      <c r="O16" s="65"/>
      <c r="P16" s="65" t="s">
        <v>84</v>
      </c>
      <c r="Q16" s="65"/>
      <c r="R16" s="65" t="s">
        <v>85</v>
      </c>
      <c r="S16" s="65"/>
      <c r="T16" s="65" t="s">
        <v>97</v>
      </c>
      <c r="U16" s="65"/>
      <c r="V16" s="65" t="s">
        <v>96</v>
      </c>
      <c r="W16" s="65"/>
      <c r="X16" s="65" t="s">
        <v>95</v>
      </c>
      <c r="Y16" s="65"/>
    </row>
    <row r="17" spans="1:29" ht="63" customHeight="1" x14ac:dyDescent="0.25">
      <c r="A17" s="62"/>
      <c r="B17" s="65" t="s">
        <v>9</v>
      </c>
      <c r="C17" s="83" t="s">
        <v>10</v>
      </c>
      <c r="D17" s="83"/>
      <c r="E17" s="83"/>
      <c r="F17" s="65" t="s">
        <v>11</v>
      </c>
      <c r="G17" s="65" t="s">
        <v>12</v>
      </c>
      <c r="H17" s="65" t="s">
        <v>80</v>
      </c>
      <c r="I17" s="65" t="s">
        <v>81</v>
      </c>
      <c r="J17" s="65" t="s">
        <v>82</v>
      </c>
      <c r="K17" s="65" t="s">
        <v>83</v>
      </c>
      <c r="L17" s="65" t="s">
        <v>86</v>
      </c>
      <c r="M17" s="62"/>
      <c r="N17" s="65" t="s">
        <v>86</v>
      </c>
      <c r="O17" s="62"/>
      <c r="P17" s="65" t="s">
        <v>87</v>
      </c>
      <c r="Q17" s="62"/>
      <c r="R17" s="65" t="s">
        <v>87</v>
      </c>
      <c r="S17" s="65"/>
      <c r="T17" s="65" t="s">
        <v>94</v>
      </c>
      <c r="U17" s="65"/>
      <c r="V17" s="65" t="s">
        <v>94</v>
      </c>
      <c r="W17" s="65"/>
      <c r="X17" s="20" t="s">
        <v>88</v>
      </c>
      <c r="Y17" s="20" t="s">
        <v>89</v>
      </c>
    </row>
    <row r="18" spans="1:29" ht="45" x14ac:dyDescent="0.25">
      <c r="A18" s="62"/>
      <c r="B18" s="65"/>
      <c r="C18" s="20" t="s">
        <v>13</v>
      </c>
      <c r="D18" s="20" t="s">
        <v>14</v>
      </c>
      <c r="E18" s="20" t="s">
        <v>15</v>
      </c>
      <c r="F18" s="65"/>
      <c r="G18" s="65"/>
      <c r="H18" s="65"/>
      <c r="I18" s="65"/>
      <c r="J18" s="65"/>
      <c r="K18" s="65"/>
      <c r="L18" s="21" t="s">
        <v>16</v>
      </c>
      <c r="M18" s="21" t="s">
        <v>17</v>
      </c>
      <c r="N18" s="21" t="s">
        <v>92</v>
      </c>
      <c r="O18" s="21" t="s">
        <v>93</v>
      </c>
      <c r="P18" s="21" t="s">
        <v>16</v>
      </c>
      <c r="Q18" s="21" t="s">
        <v>17</v>
      </c>
      <c r="R18" s="21" t="s">
        <v>18</v>
      </c>
      <c r="S18" s="21" t="s">
        <v>19</v>
      </c>
      <c r="T18" s="21" t="s">
        <v>18</v>
      </c>
      <c r="U18" s="21" t="s">
        <v>19</v>
      </c>
      <c r="V18" s="21" t="s">
        <v>18</v>
      </c>
      <c r="W18" s="21" t="s">
        <v>19</v>
      </c>
      <c r="X18" s="21" t="s">
        <v>20</v>
      </c>
      <c r="Y18" s="21" t="s">
        <v>21</v>
      </c>
    </row>
    <row r="19" spans="1:29" ht="45" customHeight="1" x14ac:dyDescent="0.25">
      <c r="A19" s="62"/>
      <c r="B19" s="70" t="s">
        <v>22</v>
      </c>
      <c r="C19" s="70"/>
      <c r="D19" s="70"/>
      <c r="E19" s="70"/>
      <c r="F19" s="70"/>
      <c r="G19" s="70"/>
      <c r="H19" s="12">
        <f>H20+H21+H22+H23+H24+H25+H26+H27+H28+H29</f>
        <v>385195385</v>
      </c>
      <c r="I19" s="12">
        <f t="shared" ref="I19:S19" si="0">I20+I21+I22+I23+I24+I25+I26+I27+I28+I29</f>
        <v>13553648.370000005</v>
      </c>
      <c r="J19" s="12">
        <f t="shared" si="0"/>
        <v>398749033.37000006</v>
      </c>
      <c r="K19" s="12">
        <f t="shared" si="0"/>
        <v>77638</v>
      </c>
      <c r="L19" s="12">
        <f t="shared" ref="L19" si="1">L20+L21+L22+L23+L24+L25+L26+L27+L28+L29</f>
        <v>18932</v>
      </c>
      <c r="M19" s="12">
        <f t="shared" ref="M19" si="2">M20+M21+M22+M23+M24+M25+M26+M27+M28+M29</f>
        <v>96298847.5</v>
      </c>
      <c r="N19" s="12">
        <f t="shared" ref="N19" si="3">N20+N21+N22+N23+N24+N25+N26+N27+N28+N29</f>
        <v>17631</v>
      </c>
      <c r="O19" s="12">
        <f t="shared" ref="O19" si="4">O20+O21+O22+O23+O24+O25+O26+O27+O28+O29</f>
        <v>93990085.590000004</v>
      </c>
      <c r="P19" s="12">
        <f t="shared" si="0"/>
        <v>19486</v>
      </c>
      <c r="Q19" s="12">
        <f t="shared" si="0"/>
        <v>96298847.5</v>
      </c>
      <c r="R19" s="12">
        <f t="shared" si="0"/>
        <v>20785</v>
      </c>
      <c r="S19" s="12">
        <f t="shared" si="0"/>
        <v>93856773.61999999</v>
      </c>
      <c r="T19" s="12">
        <f t="shared" ref="T19" si="5">T20+T21+T22+T23+T24+T25+T26+T27+T28+T29</f>
        <v>38418</v>
      </c>
      <c r="U19" s="12">
        <f t="shared" ref="U19" si="6">U20+U21+U22+U23+U24+U25+U26+U27+U28+U29</f>
        <v>192597695</v>
      </c>
      <c r="V19" s="12">
        <f t="shared" ref="V19" si="7">V20+V21+V22+V23+V24+V25+V26+V27+V28+V29</f>
        <v>38416</v>
      </c>
      <c r="W19" s="12">
        <f t="shared" ref="W19" si="8">W20+W21+W22+W23+W24+W25+W26+W27+W28+W29</f>
        <v>187846859.21000001</v>
      </c>
      <c r="X19" s="12">
        <f>(X20+X22+X23+X24+X27+X28)/6</f>
        <v>134.7007539236167</v>
      </c>
      <c r="Y19" s="12">
        <f>(Y20+Y21+Y22+Y23+Y24+Y25+Y26+Y27+Y28+Y29)/10</f>
        <v>86.33061951601627</v>
      </c>
    </row>
    <row r="20" spans="1:29" ht="49.5" x14ac:dyDescent="0.25">
      <c r="A20" s="71">
        <v>5874</v>
      </c>
      <c r="B20" s="73" t="s">
        <v>23</v>
      </c>
      <c r="C20" s="75">
        <v>3</v>
      </c>
      <c r="D20" s="75">
        <v>3.3</v>
      </c>
      <c r="E20" s="75" t="s">
        <v>24</v>
      </c>
      <c r="F20" s="73" t="s">
        <v>25</v>
      </c>
      <c r="G20" s="55" t="s">
        <v>26</v>
      </c>
      <c r="H20" s="56">
        <v>166636890</v>
      </c>
      <c r="I20" s="57">
        <v>163448497.47</v>
      </c>
      <c r="J20" s="58">
        <v>330085387.47000003</v>
      </c>
      <c r="K20" s="66">
        <v>63500</v>
      </c>
      <c r="L20" s="66">
        <v>15875</v>
      </c>
      <c r="M20" s="59">
        <v>41659223</v>
      </c>
      <c r="N20" s="66">
        <v>9866</v>
      </c>
      <c r="O20" s="59">
        <v>77504625.109999999</v>
      </c>
      <c r="P20" s="66">
        <v>15875</v>
      </c>
      <c r="Q20" s="59">
        <v>41659223</v>
      </c>
      <c r="R20" s="66">
        <v>12999</v>
      </c>
      <c r="S20" s="58">
        <f>[1]Sheet1!N5</f>
        <v>79029107.61999999</v>
      </c>
      <c r="T20" s="66">
        <f>L20+P20</f>
        <v>31750</v>
      </c>
      <c r="U20" s="58">
        <f>M20+Q20</f>
        <v>83318446</v>
      </c>
      <c r="V20" s="66">
        <f>N20+R20</f>
        <v>22865</v>
      </c>
      <c r="W20" s="58">
        <f>O20+S20</f>
        <v>156533732.72999999</v>
      </c>
      <c r="X20" s="68">
        <f>V20/T20*100</f>
        <v>72.015748031496059</v>
      </c>
      <c r="Y20" s="60">
        <f>W20/U20*100</f>
        <v>187.87404259796205</v>
      </c>
    </row>
    <row r="21" spans="1:29" ht="49.5" x14ac:dyDescent="0.25">
      <c r="A21" s="72"/>
      <c r="B21" s="74"/>
      <c r="C21" s="76"/>
      <c r="D21" s="76"/>
      <c r="E21" s="76"/>
      <c r="F21" s="74"/>
      <c r="G21" s="38" t="s">
        <v>27</v>
      </c>
      <c r="H21" s="27">
        <v>177140322</v>
      </c>
      <c r="I21" s="22">
        <v>-144825338.88</v>
      </c>
      <c r="J21" s="26">
        <v>32314983.120000001</v>
      </c>
      <c r="K21" s="67"/>
      <c r="L21" s="67"/>
      <c r="M21" s="23">
        <v>44285081</v>
      </c>
      <c r="N21" s="67"/>
      <c r="O21" s="23">
        <v>7621357.25</v>
      </c>
      <c r="P21" s="67"/>
      <c r="Q21" s="23">
        <v>44285081</v>
      </c>
      <c r="R21" s="67"/>
      <c r="S21" s="26">
        <f>[1]Sheet1!N6</f>
        <v>5541781.1300000008</v>
      </c>
      <c r="T21" s="67"/>
      <c r="U21" s="26">
        <f t="shared" ref="U21:U29" si="9">M21+Q21</f>
        <v>88570162</v>
      </c>
      <c r="V21" s="67"/>
      <c r="W21" s="26">
        <f t="shared" ref="W21:W29" si="10">O21+S21</f>
        <v>13163138.380000001</v>
      </c>
      <c r="X21" s="69"/>
      <c r="Y21" s="39">
        <f t="shared" ref="Y21:Y28" si="11">W21/U21*100</f>
        <v>14.861820372418425</v>
      </c>
    </row>
    <row r="22" spans="1:29" ht="99" x14ac:dyDescent="0.25">
      <c r="A22" s="40" t="s">
        <v>28</v>
      </c>
      <c r="B22" s="38" t="s">
        <v>29</v>
      </c>
      <c r="C22" s="24">
        <v>3</v>
      </c>
      <c r="D22" s="24">
        <v>3.3</v>
      </c>
      <c r="E22" s="24" t="s">
        <v>24</v>
      </c>
      <c r="F22" s="41" t="s">
        <v>30</v>
      </c>
      <c r="G22" s="38" t="s">
        <v>31</v>
      </c>
      <c r="H22" s="27">
        <v>10454747</v>
      </c>
      <c r="I22" s="22">
        <v>-546723.52</v>
      </c>
      <c r="J22" s="26">
        <f t="shared" ref="J22:J29" si="12">I22+H22</f>
        <v>9908023.4800000004</v>
      </c>
      <c r="K22" s="42">
        <v>35</v>
      </c>
      <c r="L22" s="42">
        <v>6</v>
      </c>
      <c r="M22" s="23">
        <v>2613687</v>
      </c>
      <c r="N22" s="42">
        <v>3</v>
      </c>
      <c r="O22" s="23">
        <v>2370079.11</v>
      </c>
      <c r="P22" s="42">
        <v>10</v>
      </c>
      <c r="Q22" s="23">
        <v>2613687</v>
      </c>
      <c r="R22" s="23">
        <v>5</v>
      </c>
      <c r="S22" s="26">
        <f>[1]Sheet1!N7</f>
        <v>2458690.1300000004</v>
      </c>
      <c r="T22" s="23">
        <f>L22+P22</f>
        <v>16</v>
      </c>
      <c r="U22" s="26">
        <f t="shared" si="9"/>
        <v>5227374</v>
      </c>
      <c r="V22" s="23">
        <f>N22+R22</f>
        <v>8</v>
      </c>
      <c r="W22" s="26">
        <f t="shared" si="10"/>
        <v>4828769.24</v>
      </c>
      <c r="X22" s="39">
        <f>V22/T22*100</f>
        <v>50</v>
      </c>
      <c r="Y22" s="39">
        <f t="shared" si="11"/>
        <v>92.374665367352719</v>
      </c>
    </row>
    <row r="23" spans="1:29" ht="115.5" x14ac:dyDescent="0.25">
      <c r="A23" s="40" t="s">
        <v>32</v>
      </c>
      <c r="B23" s="38" t="s">
        <v>33</v>
      </c>
      <c r="C23" s="24">
        <v>3</v>
      </c>
      <c r="D23" s="24">
        <v>3.3</v>
      </c>
      <c r="E23" s="24" t="s">
        <v>24</v>
      </c>
      <c r="F23" s="41" t="s">
        <v>34</v>
      </c>
      <c r="G23" s="38" t="s">
        <v>35</v>
      </c>
      <c r="H23" s="27">
        <v>9804005</v>
      </c>
      <c r="I23" s="22">
        <v>-754287</v>
      </c>
      <c r="J23" s="26">
        <f t="shared" si="12"/>
        <v>9049718</v>
      </c>
      <c r="K23" s="42">
        <v>5</v>
      </c>
      <c r="L23" s="42">
        <v>1</v>
      </c>
      <c r="M23" s="23">
        <v>2451001.25</v>
      </c>
      <c r="N23" s="42">
        <v>0</v>
      </c>
      <c r="O23" s="23">
        <v>1681716.79</v>
      </c>
      <c r="P23" s="42">
        <v>1</v>
      </c>
      <c r="Q23" s="23">
        <v>2451001.25</v>
      </c>
      <c r="R23" s="23">
        <v>1</v>
      </c>
      <c r="S23" s="26">
        <f>[1]Sheet1!N8</f>
        <v>2331985.31</v>
      </c>
      <c r="T23" s="23">
        <f>L23+P23</f>
        <v>2</v>
      </c>
      <c r="U23" s="26">
        <f t="shared" si="9"/>
        <v>4902002.5</v>
      </c>
      <c r="V23" s="23">
        <v>1</v>
      </c>
      <c r="W23" s="26">
        <f t="shared" si="10"/>
        <v>4013702.1</v>
      </c>
      <c r="X23" s="39">
        <f>V23/T23*100</f>
        <v>50</v>
      </c>
      <c r="Y23" s="39">
        <f t="shared" si="11"/>
        <v>81.878826051190302</v>
      </c>
    </row>
    <row r="24" spans="1:29" ht="99" x14ac:dyDescent="0.25">
      <c r="A24" s="72">
        <v>6810</v>
      </c>
      <c r="B24" s="74" t="s">
        <v>36</v>
      </c>
      <c r="C24" s="76">
        <v>3</v>
      </c>
      <c r="D24" s="76">
        <v>3.3</v>
      </c>
      <c r="E24" s="76" t="s">
        <v>24</v>
      </c>
      <c r="F24" s="74" t="s">
        <v>37</v>
      </c>
      <c r="G24" s="38" t="s">
        <v>38</v>
      </c>
      <c r="H24" s="43">
        <v>1500000</v>
      </c>
      <c r="I24" s="43">
        <v>-752315.5</v>
      </c>
      <c r="J24" s="26">
        <f t="shared" si="12"/>
        <v>747684.5</v>
      </c>
      <c r="K24" s="84">
        <v>4798</v>
      </c>
      <c r="L24" s="84">
        <v>1150</v>
      </c>
      <c r="M24" s="23">
        <v>375000</v>
      </c>
      <c r="N24" s="84">
        <v>2637</v>
      </c>
      <c r="O24" s="23">
        <v>747684.5</v>
      </c>
      <c r="P24" s="84">
        <v>1300</v>
      </c>
      <c r="Q24" s="23">
        <v>375000</v>
      </c>
      <c r="R24" s="67">
        <v>5247</v>
      </c>
      <c r="S24" s="26">
        <f>[1]Sheet1!N9</f>
        <v>0</v>
      </c>
      <c r="T24" s="67">
        <f>L24+P24</f>
        <v>2450</v>
      </c>
      <c r="U24" s="26">
        <f t="shared" si="9"/>
        <v>750000</v>
      </c>
      <c r="V24" s="67">
        <f>N24+R24</f>
        <v>7884</v>
      </c>
      <c r="W24" s="26">
        <f t="shared" si="10"/>
        <v>747684.5</v>
      </c>
      <c r="X24" s="69">
        <f>V24/T24*100</f>
        <v>321.79591836734693</v>
      </c>
      <c r="Y24" s="39">
        <f t="shared" si="11"/>
        <v>99.691266666666664</v>
      </c>
    </row>
    <row r="25" spans="1:29" ht="99" x14ac:dyDescent="0.25">
      <c r="A25" s="72"/>
      <c r="B25" s="74"/>
      <c r="C25" s="76"/>
      <c r="D25" s="76"/>
      <c r="E25" s="76"/>
      <c r="F25" s="74"/>
      <c r="G25" s="38" t="s">
        <v>39</v>
      </c>
      <c r="H25" s="43">
        <v>3170000</v>
      </c>
      <c r="I25" s="43">
        <v>-1091175.5</v>
      </c>
      <c r="J25" s="26">
        <f t="shared" si="12"/>
        <v>2078824.5</v>
      </c>
      <c r="K25" s="84"/>
      <c r="L25" s="84"/>
      <c r="M25" s="23">
        <v>792500</v>
      </c>
      <c r="N25" s="84"/>
      <c r="O25" s="23">
        <v>0</v>
      </c>
      <c r="P25" s="84"/>
      <c r="Q25" s="23">
        <v>792500</v>
      </c>
      <c r="R25" s="67"/>
      <c r="S25" s="26">
        <f>[1]Sheet1!N10</f>
        <v>1835801.34</v>
      </c>
      <c r="T25" s="67"/>
      <c r="U25" s="26">
        <f t="shared" si="9"/>
        <v>1585000</v>
      </c>
      <c r="V25" s="67"/>
      <c r="W25" s="26">
        <f t="shared" si="10"/>
        <v>1835801.34</v>
      </c>
      <c r="X25" s="69"/>
      <c r="Y25" s="39">
        <f t="shared" si="11"/>
        <v>115.8234283911672</v>
      </c>
    </row>
    <row r="26" spans="1:29" ht="66" x14ac:dyDescent="0.25">
      <c r="A26" s="72"/>
      <c r="B26" s="74"/>
      <c r="C26" s="76"/>
      <c r="D26" s="76"/>
      <c r="E26" s="76"/>
      <c r="F26" s="74"/>
      <c r="G26" s="38" t="s">
        <v>40</v>
      </c>
      <c r="H26" s="43">
        <v>10096760</v>
      </c>
      <c r="I26" s="22">
        <v>-1523922.68</v>
      </c>
      <c r="J26" s="26">
        <f t="shared" si="12"/>
        <v>8572837.3200000003</v>
      </c>
      <c r="K26" s="84"/>
      <c r="L26" s="84"/>
      <c r="M26" s="23">
        <v>2524190</v>
      </c>
      <c r="N26" s="84"/>
      <c r="O26" s="23">
        <v>2877907.61</v>
      </c>
      <c r="P26" s="84"/>
      <c r="Q26" s="23">
        <v>2524190</v>
      </c>
      <c r="R26" s="67"/>
      <c r="S26" s="26">
        <f>[1]Sheet1!N11</f>
        <v>1052015.23</v>
      </c>
      <c r="T26" s="67"/>
      <c r="U26" s="26">
        <f t="shared" si="9"/>
        <v>5048380</v>
      </c>
      <c r="V26" s="67"/>
      <c r="W26" s="26">
        <f t="shared" si="10"/>
        <v>3929922.84</v>
      </c>
      <c r="X26" s="69"/>
      <c r="Y26" s="39">
        <f>W26/U26*100</f>
        <v>77.845226389455618</v>
      </c>
    </row>
    <row r="27" spans="1:29" ht="148.5" x14ac:dyDescent="0.25">
      <c r="A27" s="40">
        <v>6811</v>
      </c>
      <c r="B27" s="38" t="s">
        <v>41</v>
      </c>
      <c r="C27" s="25">
        <v>3</v>
      </c>
      <c r="D27" s="25">
        <v>3.3</v>
      </c>
      <c r="E27" s="25" t="s">
        <v>24</v>
      </c>
      <c r="F27" s="41" t="s">
        <v>42</v>
      </c>
      <c r="G27" s="38" t="s">
        <v>43</v>
      </c>
      <c r="H27" s="43">
        <v>2102000</v>
      </c>
      <c r="I27" s="22">
        <v>-702133.82</v>
      </c>
      <c r="J27" s="26">
        <f t="shared" si="12"/>
        <v>1399866.1800000002</v>
      </c>
      <c r="K27" s="42">
        <v>2800</v>
      </c>
      <c r="L27" s="42">
        <v>600</v>
      </c>
      <c r="M27" s="23">
        <v>525500</v>
      </c>
      <c r="N27" s="42">
        <v>562</v>
      </c>
      <c r="O27" s="23">
        <v>301288.02</v>
      </c>
      <c r="P27" s="42">
        <v>800</v>
      </c>
      <c r="Q27" s="23">
        <v>525500</v>
      </c>
      <c r="R27" s="23">
        <v>583</v>
      </c>
      <c r="S27" s="26">
        <f>[1]Sheet1!N12</f>
        <v>721965.66</v>
      </c>
      <c r="T27" s="23">
        <f>L27+P27</f>
        <v>1400</v>
      </c>
      <c r="U27" s="26">
        <f t="shared" si="9"/>
        <v>1051000</v>
      </c>
      <c r="V27" s="23">
        <f>N27+R27</f>
        <v>1145</v>
      </c>
      <c r="W27" s="26">
        <f t="shared" si="10"/>
        <v>1023253.68</v>
      </c>
      <c r="X27" s="39">
        <f>V27/T27*100</f>
        <v>81.785714285714278</v>
      </c>
      <c r="Y27" s="39">
        <f t="shared" si="11"/>
        <v>97.360007611798295</v>
      </c>
    </row>
    <row r="28" spans="1:29" ht="115.5" x14ac:dyDescent="0.25">
      <c r="A28" s="72">
        <v>6812</v>
      </c>
      <c r="B28" s="74" t="s">
        <v>44</v>
      </c>
      <c r="C28" s="76">
        <v>3</v>
      </c>
      <c r="D28" s="76">
        <v>3.3</v>
      </c>
      <c r="E28" s="76" t="s">
        <v>24</v>
      </c>
      <c r="F28" s="74" t="s">
        <v>45</v>
      </c>
      <c r="G28" s="38" t="s">
        <v>46</v>
      </c>
      <c r="H28" s="43">
        <v>585825</v>
      </c>
      <c r="I28" s="22">
        <v>-335825</v>
      </c>
      <c r="J28" s="26">
        <f t="shared" si="12"/>
        <v>250000</v>
      </c>
      <c r="K28" s="84">
        <v>6500</v>
      </c>
      <c r="L28" s="84">
        <v>1300</v>
      </c>
      <c r="M28" s="23">
        <v>146456.25</v>
      </c>
      <c r="N28" s="84">
        <v>4563</v>
      </c>
      <c r="O28" s="23">
        <v>0</v>
      </c>
      <c r="P28" s="84">
        <v>1500</v>
      </c>
      <c r="Q28" s="23">
        <v>146456.25</v>
      </c>
      <c r="R28" s="67">
        <v>1950</v>
      </c>
      <c r="S28" s="26">
        <f>[1]Sheet1!N13</f>
        <v>0</v>
      </c>
      <c r="T28" s="67">
        <f>L28+P28</f>
        <v>2800</v>
      </c>
      <c r="U28" s="26">
        <f t="shared" si="9"/>
        <v>292912.5</v>
      </c>
      <c r="V28" s="67">
        <f>N28+R28</f>
        <v>6513</v>
      </c>
      <c r="W28" s="26">
        <f t="shared" si="10"/>
        <v>0</v>
      </c>
      <c r="X28" s="69">
        <f>V28/T28*100</f>
        <v>232.60714285714289</v>
      </c>
      <c r="Y28" s="39">
        <f t="shared" si="11"/>
        <v>0</v>
      </c>
    </row>
    <row r="29" spans="1:29" ht="49.5" x14ac:dyDescent="0.25">
      <c r="A29" s="72"/>
      <c r="B29" s="74"/>
      <c r="C29" s="76"/>
      <c r="D29" s="76">
        <v>3.3</v>
      </c>
      <c r="E29" s="76" t="s">
        <v>24</v>
      </c>
      <c r="F29" s="74"/>
      <c r="G29" s="38" t="s">
        <v>47</v>
      </c>
      <c r="H29" s="43">
        <v>3704836</v>
      </c>
      <c r="I29" s="22">
        <v>636872.80000000005</v>
      </c>
      <c r="J29" s="26">
        <f t="shared" si="12"/>
        <v>4341708.7999999998</v>
      </c>
      <c r="K29" s="84"/>
      <c r="L29" s="84"/>
      <c r="M29" s="23">
        <v>926209</v>
      </c>
      <c r="N29" s="84"/>
      <c r="O29" s="23">
        <v>885427.19999999995</v>
      </c>
      <c r="P29" s="84"/>
      <c r="Q29" s="23">
        <v>926209</v>
      </c>
      <c r="R29" s="67"/>
      <c r="S29" s="26">
        <v>885427.19999999995</v>
      </c>
      <c r="T29" s="67"/>
      <c r="U29" s="26">
        <f t="shared" si="9"/>
        <v>1852418</v>
      </c>
      <c r="V29" s="67"/>
      <c r="W29" s="26">
        <f t="shared" si="10"/>
        <v>1770854.3999999999</v>
      </c>
      <c r="X29" s="69"/>
      <c r="Y29" s="39">
        <f>W29/U29*100</f>
        <v>95.596911712151353</v>
      </c>
    </row>
    <row r="30" spans="1:29" x14ac:dyDescent="0.25">
      <c r="A30" s="70" t="s">
        <v>48</v>
      </c>
      <c r="B30" s="70"/>
      <c r="C30" s="70"/>
      <c r="D30" s="70"/>
      <c r="E30" s="70"/>
      <c r="F30" s="70"/>
      <c r="G30" s="70"/>
      <c r="H30" s="44">
        <f>H31+H32+H33</f>
        <v>14862645</v>
      </c>
      <c r="I30" s="44">
        <f t="shared" ref="I30:S30" si="13">I31+I32+I33</f>
        <v>-1633246.89</v>
      </c>
      <c r="J30" s="44">
        <f t="shared" si="13"/>
        <v>13229398.110000001</v>
      </c>
      <c r="K30" s="44">
        <f t="shared" si="13"/>
        <v>1825</v>
      </c>
      <c r="L30" s="44">
        <f t="shared" ref="L30" si="14">L31+L32+L33</f>
        <v>206</v>
      </c>
      <c r="M30" s="44">
        <f t="shared" ref="M30" si="15">M31+M32+M33</f>
        <v>3754161.25</v>
      </c>
      <c r="N30" s="44">
        <f t="shared" ref="N30" si="16">N31+N32+N33</f>
        <v>1478</v>
      </c>
      <c r="O30" s="44">
        <f t="shared" ref="O30" si="17">O31+O32+O33</f>
        <v>345224.52</v>
      </c>
      <c r="P30" s="44">
        <f t="shared" si="13"/>
        <v>907</v>
      </c>
      <c r="Q30" s="44">
        <f t="shared" si="13"/>
        <v>3715661.25</v>
      </c>
      <c r="R30" s="44">
        <f t="shared" si="13"/>
        <v>3248</v>
      </c>
      <c r="S30" s="44">
        <f t="shared" si="13"/>
        <v>3971166.7800000003</v>
      </c>
      <c r="T30" s="44">
        <f t="shared" ref="T30" si="18">T31+T32+T33</f>
        <v>1113</v>
      </c>
      <c r="U30" s="44">
        <f t="shared" ref="U30" si="19">U31+U32+U33</f>
        <v>7469822.5</v>
      </c>
      <c r="V30" s="44">
        <f t="shared" ref="V30" si="20">V31+V32+V33</f>
        <v>4726</v>
      </c>
      <c r="W30" s="44">
        <f t="shared" ref="W30" si="21">W31+W32+W33</f>
        <v>4316391.3000000007</v>
      </c>
      <c r="X30" s="44">
        <f>(X31+X33)/2</f>
        <v>454.34892787524365</v>
      </c>
      <c r="Y30" s="44">
        <f>(Y31+Y32+Y33)/3</f>
        <v>48.843334418792985</v>
      </c>
    </row>
    <row r="31" spans="1:29" ht="82.5" x14ac:dyDescent="0.25">
      <c r="A31" s="72">
        <v>6814</v>
      </c>
      <c r="B31" s="74" t="s">
        <v>49</v>
      </c>
      <c r="C31" s="76">
        <v>2</v>
      </c>
      <c r="D31" s="76">
        <v>2.2999999999999998</v>
      </c>
      <c r="E31" s="76" t="s">
        <v>50</v>
      </c>
      <c r="F31" s="74" t="s">
        <v>51</v>
      </c>
      <c r="G31" s="38" t="s">
        <v>52</v>
      </c>
      <c r="H31" s="43">
        <v>13014645</v>
      </c>
      <c r="I31" s="22">
        <v>-1065504.8799999999</v>
      </c>
      <c r="J31" s="45">
        <f>I31+H31</f>
        <v>11949140.120000001</v>
      </c>
      <c r="K31" s="84">
        <v>600</v>
      </c>
      <c r="L31" s="84">
        <v>0</v>
      </c>
      <c r="M31" s="23">
        <v>3253661.25</v>
      </c>
      <c r="N31" s="84">
        <v>0</v>
      </c>
      <c r="O31" s="23">
        <v>266628.65000000002</v>
      </c>
      <c r="P31" s="84">
        <v>600</v>
      </c>
      <c r="Q31" s="23">
        <v>3253661.25</v>
      </c>
      <c r="R31" s="67">
        <v>444</v>
      </c>
      <c r="S31" s="26">
        <f>[1]Sheet1!N16</f>
        <v>3529070.7100000004</v>
      </c>
      <c r="T31" s="67">
        <f>L31+P31</f>
        <v>600</v>
      </c>
      <c r="U31" s="26">
        <f>M31+Q31</f>
        <v>6507322.5</v>
      </c>
      <c r="V31" s="67">
        <f>N31+R31</f>
        <v>444</v>
      </c>
      <c r="W31" s="26">
        <f>O31+S31</f>
        <v>3795699.3600000003</v>
      </c>
      <c r="X31" s="69">
        <f>V31/T31*100</f>
        <v>74</v>
      </c>
      <c r="Y31" s="39">
        <f>W31/U31*100</f>
        <v>58.329664159106919</v>
      </c>
      <c r="AB31" s="7"/>
    </row>
    <row r="32" spans="1:29" ht="82.5" x14ac:dyDescent="0.25">
      <c r="A32" s="72"/>
      <c r="B32" s="74"/>
      <c r="C32" s="76"/>
      <c r="D32" s="76"/>
      <c r="E32" s="76"/>
      <c r="F32" s="74"/>
      <c r="G32" s="38" t="s">
        <v>53</v>
      </c>
      <c r="H32" s="43">
        <v>615000</v>
      </c>
      <c r="I32" s="22">
        <v>-100000</v>
      </c>
      <c r="J32" s="45">
        <f>I32+H32</f>
        <v>515000</v>
      </c>
      <c r="K32" s="84"/>
      <c r="L32" s="84"/>
      <c r="M32" s="23">
        <v>192250</v>
      </c>
      <c r="N32" s="84"/>
      <c r="O32" s="23">
        <v>29500.37</v>
      </c>
      <c r="P32" s="84"/>
      <c r="Q32" s="23">
        <v>153750</v>
      </c>
      <c r="R32" s="67"/>
      <c r="S32" s="39">
        <f>[1]Sheet1!N17</f>
        <v>0</v>
      </c>
      <c r="T32" s="67"/>
      <c r="U32" s="26">
        <f>M32+Q32</f>
        <v>346000</v>
      </c>
      <c r="V32" s="67"/>
      <c r="W32" s="26">
        <f>O32+S32</f>
        <v>29500.37</v>
      </c>
      <c r="X32" s="69"/>
      <c r="Y32" s="39">
        <f t="shared" ref="Y32:Y33" si="22">W32/U32*100</f>
        <v>8.5261184971098256</v>
      </c>
      <c r="AC32" s="7"/>
    </row>
    <row r="33" spans="1:27" ht="115.5" x14ac:dyDescent="0.25">
      <c r="A33" s="40">
        <v>6813</v>
      </c>
      <c r="B33" s="38" t="s">
        <v>54</v>
      </c>
      <c r="C33" s="24">
        <v>2</v>
      </c>
      <c r="D33" s="24">
        <v>2.2999999999999998</v>
      </c>
      <c r="E33" s="24" t="s">
        <v>50</v>
      </c>
      <c r="F33" s="41" t="s">
        <v>45</v>
      </c>
      <c r="G33" s="38" t="s">
        <v>55</v>
      </c>
      <c r="H33" s="43">
        <v>1233000</v>
      </c>
      <c r="I33" s="27">
        <v>-467742.01</v>
      </c>
      <c r="J33" s="45">
        <f>I33+H33</f>
        <v>765257.99</v>
      </c>
      <c r="K33" s="42">
        <v>1225</v>
      </c>
      <c r="L33" s="42">
        <v>206</v>
      </c>
      <c r="M33" s="23">
        <v>308250</v>
      </c>
      <c r="N33" s="42">
        <v>1478</v>
      </c>
      <c r="O33" s="23">
        <v>49095.5</v>
      </c>
      <c r="P33" s="42">
        <v>307</v>
      </c>
      <c r="Q33" s="23">
        <v>308250</v>
      </c>
      <c r="R33" s="23">
        <v>2804</v>
      </c>
      <c r="S33" s="39">
        <f>[1]Sheet1!N18</f>
        <v>442096.07</v>
      </c>
      <c r="T33" s="23">
        <f>L33+P33</f>
        <v>513</v>
      </c>
      <c r="U33" s="26">
        <f>M33+Q33</f>
        <v>616500</v>
      </c>
      <c r="V33" s="23">
        <f>N33+R33</f>
        <v>4282</v>
      </c>
      <c r="W33" s="26">
        <f>O33+S33</f>
        <v>491191.57</v>
      </c>
      <c r="X33" s="39">
        <f>V33/T33*100</f>
        <v>834.69785575048729</v>
      </c>
      <c r="Y33" s="39">
        <f t="shared" si="22"/>
        <v>79.674220600162201</v>
      </c>
      <c r="AA33" s="8"/>
    </row>
    <row r="34" spans="1:27" x14ac:dyDescent="0.25">
      <c r="A34" s="70" t="s">
        <v>56</v>
      </c>
      <c r="B34" s="70"/>
      <c r="C34" s="70"/>
      <c r="D34" s="70"/>
      <c r="E34" s="70"/>
      <c r="F34" s="70"/>
      <c r="G34" s="70"/>
      <c r="H34" s="44">
        <f t="shared" ref="H34:W34" si="23">H35+H40+H50</f>
        <v>485484525</v>
      </c>
      <c r="I34" s="44">
        <f t="shared" si="23"/>
        <v>6825786</v>
      </c>
      <c r="J34" s="44">
        <f t="shared" si="23"/>
        <v>492310311</v>
      </c>
      <c r="K34" s="44">
        <f t="shared" si="23"/>
        <v>15211</v>
      </c>
      <c r="L34" s="44">
        <f t="shared" si="23"/>
        <v>20948</v>
      </c>
      <c r="M34" s="44">
        <f t="shared" si="23"/>
        <v>132316435.78999999</v>
      </c>
      <c r="N34" s="44">
        <f t="shared" si="23"/>
        <v>15964</v>
      </c>
      <c r="O34" s="44">
        <f t="shared" si="23"/>
        <v>74482818.370000005</v>
      </c>
      <c r="P34" s="44">
        <f t="shared" si="23"/>
        <v>23348</v>
      </c>
      <c r="Q34" s="44">
        <f t="shared" si="23"/>
        <v>144014393.88</v>
      </c>
      <c r="R34" s="44">
        <f t="shared" si="23"/>
        <v>15731</v>
      </c>
      <c r="S34" s="44">
        <f t="shared" si="23"/>
        <v>47297896.920000002</v>
      </c>
      <c r="T34" s="44">
        <f t="shared" si="23"/>
        <v>44296</v>
      </c>
      <c r="U34" s="44">
        <f t="shared" si="23"/>
        <v>276330829.66999996</v>
      </c>
      <c r="V34" s="44">
        <f t="shared" si="23"/>
        <v>31695</v>
      </c>
      <c r="W34" s="44">
        <f t="shared" si="23"/>
        <v>121780715.29000001</v>
      </c>
      <c r="X34" s="46">
        <v>58</v>
      </c>
      <c r="Y34" s="44">
        <f>(Y35+Y40+Y50)/3</f>
        <v>67.547186987487066</v>
      </c>
    </row>
    <row r="35" spans="1:27" x14ac:dyDescent="0.25">
      <c r="A35" s="47"/>
      <c r="B35" s="47"/>
      <c r="C35" s="47"/>
      <c r="D35" s="47"/>
      <c r="E35" s="47"/>
      <c r="F35" s="47"/>
      <c r="G35" s="47"/>
      <c r="H35" s="48">
        <f>H36+H37+H38+H39</f>
        <v>352428787</v>
      </c>
      <c r="I35" s="48">
        <f t="shared" ref="I35:S35" si="24">I36+I37+I38+I39</f>
        <v>10793444.640000001</v>
      </c>
      <c r="J35" s="48">
        <f t="shared" si="24"/>
        <v>363222231.63999999</v>
      </c>
      <c r="K35" s="48">
        <f>K36+K37+K38+K39</f>
        <v>4692</v>
      </c>
      <c r="L35" s="48">
        <f t="shared" ref="L35" si="25">L36+L37+L38+L39</f>
        <v>820</v>
      </c>
      <c r="M35" s="48">
        <f t="shared" ref="M35" si="26">M36+M37+M38+M39</f>
        <v>88107196.75</v>
      </c>
      <c r="N35" s="48">
        <f t="shared" ref="N35" si="27">N36+N37+N38+N39</f>
        <v>62</v>
      </c>
      <c r="O35" s="48">
        <f t="shared" ref="O35" si="28">O36+O37+O38+O39</f>
        <v>55731563.75</v>
      </c>
      <c r="P35" s="48">
        <f t="shared" si="24"/>
        <v>1218</v>
      </c>
      <c r="Q35" s="48">
        <f t="shared" si="24"/>
        <v>88107196.75</v>
      </c>
      <c r="R35" s="48">
        <f t="shared" si="24"/>
        <v>202</v>
      </c>
      <c r="S35" s="48">
        <f t="shared" si="24"/>
        <v>13305548.449999999</v>
      </c>
      <c r="T35" s="48">
        <f t="shared" ref="T35" si="29">T36+T37+T38+T39</f>
        <v>2038</v>
      </c>
      <c r="U35" s="48">
        <f t="shared" ref="U35" si="30">U36+U37+U38+U39</f>
        <v>176214393.5</v>
      </c>
      <c r="V35" s="48">
        <f t="shared" ref="V35" si="31">V36+V37+V38+V39</f>
        <v>264</v>
      </c>
      <c r="W35" s="48">
        <f t="shared" ref="W35" si="32">W36+W37+W38+W39</f>
        <v>69037112.200000003</v>
      </c>
      <c r="X35" s="48">
        <f>(X36+X37+X38+X39)/2</f>
        <v>69.773801993915839</v>
      </c>
      <c r="Y35" s="48">
        <f>(Y36+Y37+Y38+Y39)/4</f>
        <v>51.454657809151975</v>
      </c>
    </row>
    <row r="36" spans="1:27" ht="82.5" x14ac:dyDescent="0.25">
      <c r="A36" s="72" t="s">
        <v>57</v>
      </c>
      <c r="B36" s="74" t="s">
        <v>58</v>
      </c>
      <c r="C36" s="85">
        <v>3</v>
      </c>
      <c r="D36" s="85">
        <v>3.4</v>
      </c>
      <c r="E36" s="85" t="s">
        <v>59</v>
      </c>
      <c r="F36" s="86" t="s">
        <v>60</v>
      </c>
      <c r="G36" s="38" t="s">
        <v>61</v>
      </c>
      <c r="H36" s="43">
        <v>272716041</v>
      </c>
      <c r="I36" s="22">
        <v>1999476.4</v>
      </c>
      <c r="J36" s="45">
        <f>I36+H36</f>
        <v>274715517.39999998</v>
      </c>
      <c r="K36" s="67">
        <v>4252</v>
      </c>
      <c r="L36" s="67">
        <v>800</v>
      </c>
      <c r="M36" s="23">
        <v>68179010.25</v>
      </c>
      <c r="N36" s="67">
        <v>46</v>
      </c>
      <c r="O36" s="23">
        <v>44356065.880000003</v>
      </c>
      <c r="P36" s="67">
        <v>1153</v>
      </c>
      <c r="Q36" s="23">
        <v>68179010.25</v>
      </c>
      <c r="R36" s="67">
        <v>106</v>
      </c>
      <c r="S36" s="26">
        <f>[1]Sheet1!N21</f>
        <v>2081066.0099999979</v>
      </c>
      <c r="T36" s="67">
        <f>L36+P36</f>
        <v>1953</v>
      </c>
      <c r="U36" s="26">
        <f>M36+Q36</f>
        <v>136358020.5</v>
      </c>
      <c r="V36" s="67">
        <f>N36+R36</f>
        <v>152</v>
      </c>
      <c r="W36" s="26">
        <f>O36+S36</f>
        <v>46437131.890000001</v>
      </c>
      <c r="X36" s="69">
        <f>V36/T36*100</f>
        <v>7.7828981054787514</v>
      </c>
      <c r="Y36" s="39">
        <f>W36/U36*100</f>
        <v>34.055299218721061</v>
      </c>
    </row>
    <row r="37" spans="1:27" ht="132" x14ac:dyDescent="0.25">
      <c r="A37" s="72"/>
      <c r="B37" s="74"/>
      <c r="C37" s="85"/>
      <c r="D37" s="85"/>
      <c r="E37" s="85"/>
      <c r="F37" s="86"/>
      <c r="G37" s="38" t="s">
        <v>62</v>
      </c>
      <c r="H37" s="43">
        <v>25587145</v>
      </c>
      <c r="I37" s="27">
        <v>-1159226.3999999999</v>
      </c>
      <c r="J37" s="45">
        <f>I37+H37</f>
        <v>24427918.600000001</v>
      </c>
      <c r="K37" s="67"/>
      <c r="L37" s="67"/>
      <c r="M37" s="23">
        <v>6396786.25</v>
      </c>
      <c r="N37" s="67"/>
      <c r="O37" s="23">
        <v>0</v>
      </c>
      <c r="P37" s="67"/>
      <c r="Q37" s="23">
        <v>6396786.25</v>
      </c>
      <c r="R37" s="67"/>
      <c r="S37" s="26">
        <f>[1]Sheet1!N22</f>
        <v>0</v>
      </c>
      <c r="T37" s="67"/>
      <c r="U37" s="26">
        <f>M37+Q37</f>
        <v>12793572.5</v>
      </c>
      <c r="V37" s="67"/>
      <c r="W37" s="26">
        <f>O37+S37</f>
        <v>0</v>
      </c>
      <c r="X37" s="69"/>
      <c r="Y37" s="39">
        <f t="shared" ref="Y37:Y39" si="33">W37/U37*100</f>
        <v>0</v>
      </c>
    </row>
    <row r="38" spans="1:27" ht="49.5" x14ac:dyDescent="0.25">
      <c r="A38" s="72"/>
      <c r="B38" s="74"/>
      <c r="C38" s="85"/>
      <c r="D38" s="85"/>
      <c r="E38" s="85"/>
      <c r="F38" s="86"/>
      <c r="G38" s="38" t="s">
        <v>63</v>
      </c>
      <c r="H38" s="43">
        <v>24436141</v>
      </c>
      <c r="I38" s="22">
        <v>5224758.92</v>
      </c>
      <c r="J38" s="45">
        <f>I38+H38</f>
        <v>29660899.920000002</v>
      </c>
      <c r="K38" s="30">
        <v>180</v>
      </c>
      <c r="L38" s="67"/>
      <c r="M38" s="23">
        <v>6109035.25</v>
      </c>
      <c r="N38" s="67"/>
      <c r="O38" s="23">
        <v>6925251.5999999996</v>
      </c>
      <c r="P38" s="67"/>
      <c r="Q38" s="23">
        <v>6109035.25</v>
      </c>
      <c r="R38" s="67"/>
      <c r="S38" s="26">
        <f>[1]Sheet1!N23</f>
        <v>6554150.8200000003</v>
      </c>
      <c r="T38" s="67"/>
      <c r="U38" s="26">
        <f>M38+Q38</f>
        <v>12218070.5</v>
      </c>
      <c r="V38" s="67"/>
      <c r="W38" s="26">
        <f>O38+S38</f>
        <v>13479402.42</v>
      </c>
      <c r="X38" s="69"/>
      <c r="Y38" s="39">
        <f t="shared" si="33"/>
        <v>110.3234951869037</v>
      </c>
    </row>
    <row r="39" spans="1:27" ht="115.5" x14ac:dyDescent="0.25">
      <c r="A39" s="40" t="s">
        <v>64</v>
      </c>
      <c r="B39" s="41" t="s">
        <v>65</v>
      </c>
      <c r="C39" s="28">
        <v>3</v>
      </c>
      <c r="D39" s="28">
        <v>3.4</v>
      </c>
      <c r="E39" s="28" t="s">
        <v>59</v>
      </c>
      <c r="F39" s="41"/>
      <c r="G39" s="38" t="s">
        <v>66</v>
      </c>
      <c r="H39" s="43">
        <v>29689460</v>
      </c>
      <c r="I39" s="22">
        <v>4728435.72</v>
      </c>
      <c r="J39" s="45">
        <f>I39+H39</f>
        <v>34417895.719999999</v>
      </c>
      <c r="K39" s="30">
        <v>260</v>
      </c>
      <c r="L39" s="23">
        <v>20</v>
      </c>
      <c r="M39" s="23">
        <v>7422365</v>
      </c>
      <c r="N39" s="23">
        <v>16</v>
      </c>
      <c r="O39" s="23">
        <v>4450246.2699999996</v>
      </c>
      <c r="P39" s="23">
        <v>65</v>
      </c>
      <c r="Q39" s="23">
        <v>7422365</v>
      </c>
      <c r="R39" s="23">
        <v>96</v>
      </c>
      <c r="S39" s="26">
        <f>[1]Sheet1!N24</f>
        <v>4670331.620000001</v>
      </c>
      <c r="T39" s="23">
        <f>L39+P39</f>
        <v>85</v>
      </c>
      <c r="U39" s="26">
        <f>M39+Q39</f>
        <v>14844730</v>
      </c>
      <c r="V39" s="23">
        <f>N39+R39</f>
        <v>112</v>
      </c>
      <c r="W39" s="26">
        <f>O39+S39</f>
        <v>9120577.8900000006</v>
      </c>
      <c r="X39" s="39">
        <f>V39/T39*100</f>
        <v>131.76470588235293</v>
      </c>
      <c r="Y39" s="39">
        <f t="shared" si="33"/>
        <v>61.439836830983118</v>
      </c>
    </row>
    <row r="40" spans="1:27" x14ac:dyDescent="0.25">
      <c r="A40" s="70"/>
      <c r="B40" s="70"/>
      <c r="C40" s="70"/>
      <c r="D40" s="70"/>
      <c r="E40" s="70"/>
      <c r="F40" s="70"/>
      <c r="G40" s="70"/>
      <c r="H40" s="48">
        <f>H41+H46+H47+H48+H49</f>
        <v>110671448</v>
      </c>
      <c r="I40" s="48">
        <f t="shared" ref="I40:X40" si="34">I41+I46+I47+I48+I49</f>
        <v>-16677391.76</v>
      </c>
      <c r="J40" s="48">
        <f t="shared" si="34"/>
        <v>93994056.24000001</v>
      </c>
      <c r="K40" s="48">
        <f t="shared" si="34"/>
        <v>10514</v>
      </c>
      <c r="L40" s="48">
        <f t="shared" ref="L40" si="35">L41+L46+L47+L48+L49</f>
        <v>20128</v>
      </c>
      <c r="M40" s="48">
        <f t="shared" ref="M40" si="36">M41+M46+M47+M48+M49</f>
        <v>38613166.039999999</v>
      </c>
      <c r="N40" s="48">
        <f t="shared" ref="N40" si="37">N41+N46+N47+N48+N49</f>
        <v>15902</v>
      </c>
      <c r="O40" s="48">
        <f t="shared" ref="O40" si="38">O41+O46+O47+O48+O49</f>
        <v>11205547.689999999</v>
      </c>
      <c r="P40" s="48">
        <f t="shared" si="34"/>
        <v>22129</v>
      </c>
      <c r="Q40" s="48">
        <f t="shared" si="34"/>
        <v>38613166.039999999</v>
      </c>
      <c r="R40" s="48">
        <f t="shared" si="34"/>
        <v>15528</v>
      </c>
      <c r="S40" s="48">
        <f t="shared" si="34"/>
        <v>26272786.84</v>
      </c>
      <c r="T40" s="48">
        <f t="shared" ref="T40" si="39">T41+T46+T47+T48+T49</f>
        <v>42257</v>
      </c>
      <c r="U40" s="48">
        <f t="shared" ref="U40" si="40">U41+U46+U47+U48+U49</f>
        <v>77226332.079999998</v>
      </c>
      <c r="V40" s="48">
        <f t="shared" ref="V40" si="41">V41+V46+V47+V48+V49</f>
        <v>31430</v>
      </c>
      <c r="W40" s="48">
        <f t="shared" ref="W40" si="42">W41+W46+W47+W48+W49</f>
        <v>37478334.530000001</v>
      </c>
      <c r="X40" s="48">
        <f t="shared" si="34"/>
        <v>74.378209527415578</v>
      </c>
      <c r="Y40" s="48">
        <f>(Y41+Y46+Y47+Y48+Y49)/5</f>
        <v>84.497522886712105</v>
      </c>
    </row>
    <row r="41" spans="1:27" x14ac:dyDescent="0.25">
      <c r="A41" s="72" t="s">
        <v>67</v>
      </c>
      <c r="B41" s="74" t="s">
        <v>68</v>
      </c>
      <c r="C41" s="76">
        <v>3</v>
      </c>
      <c r="D41" s="76">
        <v>3.4</v>
      </c>
      <c r="E41" s="76" t="s">
        <v>59</v>
      </c>
      <c r="F41" s="86" t="s">
        <v>69</v>
      </c>
      <c r="G41" s="74" t="s">
        <v>70</v>
      </c>
      <c r="H41" s="88">
        <v>74460648</v>
      </c>
      <c r="I41" s="89">
        <v>-19722285.359999999</v>
      </c>
      <c r="J41" s="90">
        <f>I41+H41</f>
        <v>54738362.640000001</v>
      </c>
      <c r="K41" s="84">
        <v>10514</v>
      </c>
      <c r="L41" s="67">
        <v>20128</v>
      </c>
      <c r="M41" s="67">
        <v>26779176.5</v>
      </c>
      <c r="N41" s="67">
        <v>15902</v>
      </c>
      <c r="O41" s="67">
        <v>9457000.0399999991</v>
      </c>
      <c r="P41" s="67">
        <v>22129</v>
      </c>
      <c r="Q41" s="67">
        <v>26779176.5</v>
      </c>
      <c r="R41" s="67">
        <v>15528</v>
      </c>
      <c r="S41" s="87">
        <f>[1]Sheet1!N26</f>
        <v>13861423.460000001</v>
      </c>
      <c r="T41" s="67">
        <f>L41+P41</f>
        <v>42257</v>
      </c>
      <c r="U41" s="87">
        <f>M41+Q41</f>
        <v>53558353</v>
      </c>
      <c r="V41" s="67">
        <f>N41+R41</f>
        <v>31430</v>
      </c>
      <c r="W41" s="87">
        <f>O41+S41</f>
        <v>23318423.5</v>
      </c>
      <c r="X41" s="67">
        <f>V41/T41*100</f>
        <v>74.378209527415578</v>
      </c>
      <c r="Y41" s="67">
        <f>W41/U41*100</f>
        <v>43.538350591176695</v>
      </c>
    </row>
    <row r="42" spans="1:27" x14ac:dyDescent="0.25">
      <c r="A42" s="72"/>
      <c r="B42" s="74"/>
      <c r="C42" s="76"/>
      <c r="D42" s="76"/>
      <c r="E42" s="76"/>
      <c r="F42" s="86"/>
      <c r="G42" s="74"/>
      <c r="H42" s="88"/>
      <c r="I42" s="89"/>
      <c r="J42" s="90"/>
      <c r="K42" s="84"/>
      <c r="L42" s="67"/>
      <c r="M42" s="67"/>
      <c r="N42" s="67"/>
      <c r="O42" s="67"/>
      <c r="P42" s="67"/>
      <c r="Q42" s="67"/>
      <c r="R42" s="67"/>
      <c r="S42" s="87"/>
      <c r="T42" s="67"/>
      <c r="U42" s="87"/>
      <c r="V42" s="67"/>
      <c r="W42" s="87"/>
      <c r="X42" s="67"/>
      <c r="Y42" s="67"/>
    </row>
    <row r="43" spans="1:27" x14ac:dyDescent="0.25">
      <c r="A43" s="72"/>
      <c r="B43" s="74"/>
      <c r="C43" s="76"/>
      <c r="D43" s="76"/>
      <c r="E43" s="76"/>
      <c r="F43" s="86"/>
      <c r="G43" s="74"/>
      <c r="H43" s="88"/>
      <c r="I43" s="89"/>
      <c r="J43" s="90"/>
      <c r="K43" s="84"/>
      <c r="L43" s="67"/>
      <c r="M43" s="67"/>
      <c r="N43" s="67"/>
      <c r="O43" s="67"/>
      <c r="P43" s="67"/>
      <c r="Q43" s="67"/>
      <c r="R43" s="67"/>
      <c r="S43" s="87"/>
      <c r="T43" s="67"/>
      <c r="U43" s="87"/>
      <c r="V43" s="67"/>
      <c r="W43" s="87"/>
      <c r="X43" s="67"/>
      <c r="Y43" s="67"/>
    </row>
    <row r="44" spans="1:27" x14ac:dyDescent="0.25">
      <c r="A44" s="72"/>
      <c r="B44" s="74"/>
      <c r="C44" s="76"/>
      <c r="D44" s="76"/>
      <c r="E44" s="76"/>
      <c r="F44" s="86"/>
      <c r="G44" s="74"/>
      <c r="H44" s="88"/>
      <c r="I44" s="89"/>
      <c r="J44" s="90"/>
      <c r="K44" s="84"/>
      <c r="L44" s="67"/>
      <c r="M44" s="67"/>
      <c r="N44" s="67"/>
      <c r="O44" s="67"/>
      <c r="P44" s="67"/>
      <c r="Q44" s="67"/>
      <c r="R44" s="67"/>
      <c r="S44" s="87"/>
      <c r="T44" s="67"/>
      <c r="U44" s="87"/>
      <c r="V44" s="67"/>
      <c r="W44" s="87"/>
      <c r="X44" s="67"/>
      <c r="Y44" s="67"/>
    </row>
    <row r="45" spans="1:27" x14ac:dyDescent="0.25">
      <c r="A45" s="72"/>
      <c r="B45" s="74"/>
      <c r="C45" s="76"/>
      <c r="D45" s="76"/>
      <c r="E45" s="76"/>
      <c r="F45" s="86"/>
      <c r="G45" s="74"/>
      <c r="H45" s="88"/>
      <c r="I45" s="89"/>
      <c r="J45" s="90"/>
      <c r="K45" s="84"/>
      <c r="L45" s="67"/>
      <c r="M45" s="67"/>
      <c r="N45" s="67"/>
      <c r="O45" s="67"/>
      <c r="P45" s="67"/>
      <c r="Q45" s="67"/>
      <c r="R45" s="67"/>
      <c r="S45" s="87"/>
      <c r="T45" s="67"/>
      <c r="U45" s="87"/>
      <c r="V45" s="67"/>
      <c r="W45" s="87"/>
      <c r="X45" s="67"/>
      <c r="Y45" s="67"/>
    </row>
    <row r="46" spans="1:27" ht="49.5" x14ac:dyDescent="0.25">
      <c r="A46" s="72"/>
      <c r="B46" s="74"/>
      <c r="C46" s="76"/>
      <c r="D46" s="76"/>
      <c r="E46" s="76"/>
      <c r="F46" s="86"/>
      <c r="G46" s="38" t="s">
        <v>71</v>
      </c>
      <c r="H46" s="49">
        <v>1050000</v>
      </c>
      <c r="I46" s="22">
        <v>4954893.5999999996</v>
      </c>
      <c r="J46" s="50">
        <f>I46+H46</f>
        <v>6004893.5999999996</v>
      </c>
      <c r="K46" s="84"/>
      <c r="L46" s="67"/>
      <c r="M46" s="23">
        <v>1796197.5</v>
      </c>
      <c r="N46" s="67"/>
      <c r="O46" s="23">
        <v>1748547.65</v>
      </c>
      <c r="P46" s="67"/>
      <c r="Q46" s="23">
        <v>1796197.5</v>
      </c>
      <c r="R46" s="67"/>
      <c r="S46" s="26">
        <f>[1]Sheet1!N31</f>
        <v>664297.26000000024</v>
      </c>
      <c r="T46" s="67"/>
      <c r="U46" s="26">
        <f>M46+Q46</f>
        <v>3592395</v>
      </c>
      <c r="V46" s="67"/>
      <c r="W46" s="26">
        <f>O46+S46</f>
        <v>2412844.91</v>
      </c>
      <c r="X46" s="67"/>
      <c r="Y46" s="23">
        <f>W46/U46*100</f>
        <v>67.165356537908565</v>
      </c>
    </row>
    <row r="47" spans="1:27" ht="82.5" x14ac:dyDescent="0.25">
      <c r="A47" s="72"/>
      <c r="B47" s="74"/>
      <c r="C47" s="76"/>
      <c r="D47" s="76"/>
      <c r="E47" s="76"/>
      <c r="F47" s="86"/>
      <c r="G47" s="41" t="s">
        <v>72</v>
      </c>
      <c r="H47" s="49">
        <v>28950000</v>
      </c>
      <c r="I47" s="22">
        <v>-1180000</v>
      </c>
      <c r="J47" s="50">
        <f>I47+H47</f>
        <v>27770000</v>
      </c>
      <c r="K47" s="84"/>
      <c r="L47" s="67"/>
      <c r="M47" s="23">
        <v>1872419</v>
      </c>
      <c r="N47" s="67"/>
      <c r="O47" s="23">
        <v>0</v>
      </c>
      <c r="P47" s="67"/>
      <c r="Q47" s="23">
        <v>1872419</v>
      </c>
      <c r="R47" s="67"/>
      <c r="S47" s="26">
        <f>[1]Sheet1!N32</f>
        <v>11654315.119999999</v>
      </c>
      <c r="T47" s="67"/>
      <c r="U47" s="26">
        <f>M47+Q47</f>
        <v>3744838</v>
      </c>
      <c r="V47" s="67"/>
      <c r="W47" s="26">
        <f>O47+S47</f>
        <v>11654315.119999999</v>
      </c>
      <c r="X47" s="67"/>
      <c r="Y47" s="23">
        <f t="shared" ref="Y47:Y49" si="43">W47/U47*100</f>
        <v>311.21012764771132</v>
      </c>
    </row>
    <row r="48" spans="1:27" ht="99" x14ac:dyDescent="0.25">
      <c r="A48" s="72"/>
      <c r="B48" s="74"/>
      <c r="C48" s="76"/>
      <c r="D48" s="76"/>
      <c r="E48" s="76"/>
      <c r="F48" s="86"/>
      <c r="G48" s="41" t="s">
        <v>73</v>
      </c>
      <c r="H48" s="49">
        <v>4370000</v>
      </c>
      <c r="I48" s="22">
        <v>-530000</v>
      </c>
      <c r="J48" s="50">
        <f>I48+H48</f>
        <v>3840000</v>
      </c>
      <c r="K48" s="84"/>
      <c r="L48" s="67"/>
      <c r="M48" s="23">
        <v>8082458.04</v>
      </c>
      <c r="N48" s="67"/>
      <c r="O48" s="23">
        <v>0</v>
      </c>
      <c r="P48" s="67"/>
      <c r="Q48" s="23">
        <v>8082458.04</v>
      </c>
      <c r="R48" s="67"/>
      <c r="S48" s="26">
        <f>[1]Sheet1!N33</f>
        <v>92751</v>
      </c>
      <c r="T48" s="67"/>
      <c r="U48" s="26">
        <f>M48+Q48</f>
        <v>16164916.08</v>
      </c>
      <c r="V48" s="67"/>
      <c r="W48" s="26">
        <f>O48+S48</f>
        <v>92751</v>
      </c>
      <c r="X48" s="67"/>
      <c r="Y48" s="23">
        <f t="shared" si="43"/>
        <v>0.57377965676392173</v>
      </c>
    </row>
    <row r="49" spans="1:25" ht="66" x14ac:dyDescent="0.25">
      <c r="A49" s="72"/>
      <c r="B49" s="74"/>
      <c r="C49" s="76"/>
      <c r="D49" s="76"/>
      <c r="E49" s="76"/>
      <c r="F49" s="86"/>
      <c r="G49" s="41" t="s">
        <v>74</v>
      </c>
      <c r="H49" s="49">
        <v>1840800</v>
      </c>
      <c r="I49" s="29">
        <v>-200000</v>
      </c>
      <c r="J49" s="50">
        <f>I49+H49</f>
        <v>1640800</v>
      </c>
      <c r="K49" s="84"/>
      <c r="L49" s="67"/>
      <c r="M49" s="23">
        <v>82915</v>
      </c>
      <c r="N49" s="67"/>
      <c r="O49" s="23">
        <v>0</v>
      </c>
      <c r="P49" s="67"/>
      <c r="Q49" s="23">
        <v>82915</v>
      </c>
      <c r="R49" s="67"/>
      <c r="S49" s="26">
        <f>[1]Sheet1!N34</f>
        <v>0</v>
      </c>
      <c r="T49" s="67"/>
      <c r="U49" s="26">
        <f>M49+Q49</f>
        <v>165830</v>
      </c>
      <c r="V49" s="67"/>
      <c r="W49" s="26">
        <f>O49+S49</f>
        <v>0</v>
      </c>
      <c r="X49" s="67"/>
      <c r="Y49" s="23">
        <f t="shared" si="43"/>
        <v>0</v>
      </c>
    </row>
    <row r="50" spans="1:25" x14ac:dyDescent="0.25">
      <c r="A50" s="70"/>
      <c r="B50" s="70"/>
      <c r="C50" s="70"/>
      <c r="D50" s="70"/>
      <c r="E50" s="70"/>
      <c r="F50" s="70"/>
      <c r="G50" s="70"/>
      <c r="H50" s="48">
        <f>H51</f>
        <v>22384290</v>
      </c>
      <c r="I50" s="48">
        <f t="shared" ref="I50:Y50" si="44">I51</f>
        <v>12709733.119999999</v>
      </c>
      <c r="J50" s="48">
        <f t="shared" si="44"/>
        <v>35094023.119999997</v>
      </c>
      <c r="K50" s="48">
        <f t="shared" si="44"/>
        <v>5</v>
      </c>
      <c r="L50" s="48">
        <f t="shared" ref="L50" si="45">L51</f>
        <v>0</v>
      </c>
      <c r="M50" s="48">
        <f t="shared" ref="M50" si="46">M51</f>
        <v>5596073</v>
      </c>
      <c r="N50" s="48">
        <f t="shared" ref="N50" si="47">N51</f>
        <v>0</v>
      </c>
      <c r="O50" s="48">
        <f>O51</f>
        <v>7545706.9299999997</v>
      </c>
      <c r="P50" s="48">
        <f t="shared" si="44"/>
        <v>1</v>
      </c>
      <c r="Q50" s="48">
        <f t="shared" si="44"/>
        <v>17294031.09</v>
      </c>
      <c r="R50" s="48">
        <f t="shared" si="44"/>
        <v>1</v>
      </c>
      <c r="S50" s="48">
        <f t="shared" si="44"/>
        <v>7719561.6300000008</v>
      </c>
      <c r="T50" s="48">
        <f t="shared" ref="T50" si="48">T51</f>
        <v>1</v>
      </c>
      <c r="U50" s="48">
        <f t="shared" ref="U50" si="49">U51</f>
        <v>22890104.09</v>
      </c>
      <c r="V50" s="48">
        <f t="shared" ref="V50" si="50">V51</f>
        <v>1</v>
      </c>
      <c r="W50" s="48">
        <f t="shared" ref="W50" si="51">W51</f>
        <v>15265268.560000001</v>
      </c>
      <c r="X50" s="48">
        <f>X51</f>
        <v>100</v>
      </c>
      <c r="Y50" s="48">
        <f t="shared" si="44"/>
        <v>66.689380266597126</v>
      </c>
    </row>
    <row r="51" spans="1:25" ht="115.5" x14ac:dyDescent="0.25">
      <c r="A51" s="40" t="s">
        <v>75</v>
      </c>
      <c r="B51" s="41" t="s">
        <v>76</v>
      </c>
      <c r="C51" s="25">
        <v>3</v>
      </c>
      <c r="D51" s="25">
        <v>3.4</v>
      </c>
      <c r="E51" s="25" t="s">
        <v>59</v>
      </c>
      <c r="F51" s="41" t="s">
        <v>77</v>
      </c>
      <c r="G51" s="38" t="s">
        <v>78</v>
      </c>
      <c r="H51" s="43">
        <v>22384290</v>
      </c>
      <c r="I51" s="27">
        <v>12709733.119999999</v>
      </c>
      <c r="J51" s="45">
        <f>H51+I51</f>
        <v>35094023.119999997</v>
      </c>
      <c r="K51" s="42">
        <v>5</v>
      </c>
      <c r="L51" s="42">
        <v>0</v>
      </c>
      <c r="M51" s="51">
        <v>5596073</v>
      </c>
      <c r="N51" s="42">
        <v>0</v>
      </c>
      <c r="O51" s="51">
        <v>7545706.9299999997</v>
      </c>
      <c r="P51" s="42">
        <v>1</v>
      </c>
      <c r="Q51" s="51">
        <v>17294031.09</v>
      </c>
      <c r="R51" s="30">
        <v>1</v>
      </c>
      <c r="S51" s="26">
        <f>[1]Sheet1!N36</f>
        <v>7719561.6300000008</v>
      </c>
      <c r="T51" s="30">
        <v>1</v>
      </c>
      <c r="U51" s="26">
        <f>M51+Q51</f>
        <v>22890104.09</v>
      </c>
      <c r="V51" s="30">
        <v>1</v>
      </c>
      <c r="W51" s="26">
        <f>O51+S51</f>
        <v>15265268.560000001</v>
      </c>
      <c r="X51" s="30">
        <f>R51/P51*100</f>
        <v>100</v>
      </c>
      <c r="Y51" s="30">
        <f>W51/U51*100</f>
        <v>66.689380266597126</v>
      </c>
    </row>
    <row r="52" spans="1:25" x14ac:dyDescent="0.25">
      <c r="A52" s="70"/>
      <c r="B52" s="70" t="s">
        <v>79</v>
      </c>
      <c r="C52" s="70"/>
      <c r="D52" s="70"/>
      <c r="E52" s="70"/>
      <c r="F52" s="70"/>
      <c r="G52" s="70"/>
      <c r="H52" s="48">
        <f>H19+H30+H34</f>
        <v>885542555</v>
      </c>
      <c r="I52" s="48">
        <f t="shared" ref="I52:U52" si="52">I19+I30+I34</f>
        <v>18746187.480000004</v>
      </c>
      <c r="J52" s="48">
        <f t="shared" si="52"/>
        <v>904288742.48000002</v>
      </c>
      <c r="K52" s="48">
        <f t="shared" si="52"/>
        <v>94674</v>
      </c>
      <c r="L52" s="48">
        <f t="shared" ref="L52:M52" si="53">L19+L30+L34</f>
        <v>40086</v>
      </c>
      <c r="M52" s="48">
        <f t="shared" si="53"/>
        <v>232369444.53999999</v>
      </c>
      <c r="N52" s="48">
        <f t="shared" ref="N52:O52" si="54">N19+N30+N34</f>
        <v>35073</v>
      </c>
      <c r="O52" s="48">
        <f t="shared" si="54"/>
        <v>168818128.48000002</v>
      </c>
      <c r="P52" s="48">
        <f t="shared" si="52"/>
        <v>43741</v>
      </c>
      <c r="Q52" s="48">
        <f t="shared" si="52"/>
        <v>244028902.63</v>
      </c>
      <c r="R52" s="48">
        <f t="shared" si="52"/>
        <v>39764</v>
      </c>
      <c r="S52" s="48">
        <f t="shared" si="52"/>
        <v>145125837.31999999</v>
      </c>
      <c r="T52" s="48">
        <f>T19+T30+T34</f>
        <v>83827</v>
      </c>
      <c r="U52" s="48">
        <f t="shared" si="52"/>
        <v>476398347.16999996</v>
      </c>
      <c r="V52" s="48">
        <f t="shared" ref="V52:W52" si="55">V19+V30+V34</f>
        <v>74837</v>
      </c>
      <c r="W52" s="48">
        <f t="shared" si="55"/>
        <v>313943965.80000001</v>
      </c>
      <c r="X52" s="48">
        <f>R52/P52*100</f>
        <v>90.907843899316433</v>
      </c>
      <c r="Y52" s="48">
        <f>S52/Q52*100</f>
        <v>59.470757666784166</v>
      </c>
    </row>
    <row r="53" spans="1:25" ht="44.1" customHeight="1" x14ac:dyDescent="0.25">
      <c r="A53" s="61" t="s">
        <v>99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</row>
    <row r="54" spans="1:25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32"/>
      <c r="K54" s="3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13"/>
      <c r="Y55" s="34"/>
    </row>
    <row r="56" spans="1:25" x14ac:dyDescent="0.25">
      <c r="A56" s="13"/>
      <c r="B56" s="13"/>
      <c r="C56" s="13"/>
      <c r="D56" s="13"/>
      <c r="E56" s="13"/>
      <c r="F56" s="33"/>
      <c r="G56" s="33"/>
      <c r="H56" s="33"/>
      <c r="I56" s="33"/>
      <c r="J56" s="52"/>
      <c r="K56" s="52"/>
      <c r="L56" s="52"/>
      <c r="M56" s="53"/>
      <c r="N56" s="54"/>
      <c r="O56" s="54"/>
      <c r="P56" s="52"/>
      <c r="Q56" s="33"/>
      <c r="R56" s="33"/>
      <c r="S56" s="33"/>
      <c r="T56" s="33"/>
      <c r="U56" s="33"/>
      <c r="V56" s="33"/>
      <c r="W56" s="33"/>
      <c r="X56" s="13"/>
      <c r="Y56" s="13"/>
    </row>
    <row r="57" spans="1:25" x14ac:dyDescent="0.25">
      <c r="A57" s="35"/>
      <c r="B57" s="35"/>
      <c r="C57" s="35"/>
      <c r="D57" s="35"/>
      <c r="E57" s="35"/>
      <c r="F57" s="33"/>
      <c r="G57" s="33"/>
      <c r="H57" s="33"/>
      <c r="I57" s="33"/>
      <c r="J57" s="9"/>
      <c r="K57" s="9"/>
      <c r="L57" s="9"/>
      <c r="M57" s="9"/>
      <c r="N57" s="2"/>
      <c r="O57" s="2"/>
      <c r="P57" s="2"/>
      <c r="Q57" s="33"/>
      <c r="R57" s="33"/>
      <c r="S57" s="33"/>
      <c r="T57" s="33"/>
      <c r="U57" s="33"/>
      <c r="V57" s="33"/>
      <c r="W57" s="33"/>
      <c r="X57" s="33"/>
      <c r="Y57" s="33"/>
    </row>
    <row r="58" spans="1:25" x14ac:dyDescent="0.25">
      <c r="A58" s="35"/>
      <c r="B58" s="35"/>
      <c r="C58" s="35"/>
      <c r="D58" s="35"/>
      <c r="E58" s="35"/>
      <c r="F58" s="33"/>
      <c r="G58" s="33"/>
      <c r="H58" s="33"/>
      <c r="I58" s="33"/>
      <c r="J58" s="3"/>
      <c r="K58" s="3"/>
      <c r="L58" s="3"/>
      <c r="M58" s="3"/>
      <c r="N58" s="3"/>
      <c r="O58" s="2"/>
      <c r="P58" s="2"/>
      <c r="Q58" s="36"/>
      <c r="R58" s="36"/>
      <c r="S58" s="36"/>
      <c r="T58" s="36"/>
      <c r="U58" s="36"/>
      <c r="V58" s="36"/>
      <c r="W58" s="36"/>
      <c r="X58" s="36"/>
      <c r="Y58" s="33"/>
    </row>
    <row r="59" spans="1:25" ht="15.75" x14ac:dyDescent="0.25">
      <c r="A59" s="35"/>
      <c r="B59" s="31"/>
      <c r="C59" s="31"/>
      <c r="D59" s="31"/>
      <c r="E59" s="13"/>
      <c r="F59" s="13"/>
      <c r="G59" s="13"/>
      <c r="H59" s="33"/>
      <c r="I59" s="33"/>
      <c r="J59" s="4"/>
      <c r="K59" s="4"/>
      <c r="L59" s="4"/>
      <c r="M59" s="4"/>
      <c r="N59" s="10"/>
      <c r="O59" s="4"/>
      <c r="P59" s="4"/>
      <c r="Q59" s="33"/>
      <c r="R59" s="33"/>
      <c r="S59" s="33"/>
      <c r="T59" s="33"/>
      <c r="U59" s="33"/>
      <c r="V59" s="33"/>
      <c r="W59" s="33"/>
      <c r="X59" s="33"/>
      <c r="Y59" s="33"/>
    </row>
    <row r="60" spans="1:25" ht="15.75" x14ac:dyDescent="0.25">
      <c r="A60" s="35"/>
      <c r="B60" s="31"/>
      <c r="C60" s="31"/>
      <c r="D60" s="31"/>
      <c r="E60" s="13"/>
      <c r="F60" s="13"/>
      <c r="G60" s="13"/>
      <c r="H60" s="37"/>
      <c r="I60" s="37"/>
      <c r="J60" s="4"/>
      <c r="K60" s="4"/>
      <c r="L60" s="4"/>
      <c r="M60" s="4"/>
      <c r="N60" s="4"/>
      <c r="O60" s="63"/>
      <c r="P60" s="63"/>
      <c r="Q60" s="33"/>
      <c r="R60" s="33"/>
      <c r="S60" s="33"/>
      <c r="T60" s="33"/>
      <c r="U60" s="33"/>
      <c r="V60" s="33"/>
      <c r="W60" s="33"/>
      <c r="X60" s="33"/>
      <c r="Y60" s="33"/>
    </row>
    <row r="61" spans="1:25" ht="15.75" x14ac:dyDescent="0.25">
      <c r="A61" s="35"/>
      <c r="B61" s="13"/>
      <c r="C61" s="13"/>
      <c r="D61" s="13"/>
      <c r="E61" s="13"/>
      <c r="F61" s="33"/>
      <c r="G61" s="33"/>
      <c r="H61" s="33"/>
      <c r="I61" s="33"/>
      <c r="J61" s="1"/>
      <c r="K61" s="4"/>
      <c r="L61" s="4"/>
      <c r="M61" s="4"/>
      <c r="N61" s="4"/>
      <c r="O61" s="4"/>
      <c r="P61" s="2"/>
      <c r="Q61" s="33"/>
      <c r="R61" s="33"/>
      <c r="S61" s="33"/>
      <c r="T61" s="33"/>
      <c r="U61" s="33"/>
      <c r="V61" s="33"/>
      <c r="W61" s="33"/>
      <c r="X61" s="33"/>
      <c r="Y61" s="33"/>
    </row>
    <row r="62" spans="1:25" ht="15.75" x14ac:dyDescent="0.25">
      <c r="A62" s="35"/>
      <c r="B62" s="13"/>
      <c r="C62" s="13"/>
      <c r="D62" s="13"/>
      <c r="E62" s="13"/>
      <c r="F62" s="33"/>
      <c r="G62" s="33"/>
      <c r="H62" s="33"/>
      <c r="I62" s="33"/>
      <c r="J62" s="1"/>
      <c r="K62" s="5"/>
      <c r="L62" s="5"/>
      <c r="M62" s="5"/>
      <c r="N62" s="4"/>
      <c r="O62" s="4"/>
      <c r="P62" s="2"/>
      <c r="Q62" s="33"/>
      <c r="R62" s="33"/>
      <c r="S62" s="33"/>
      <c r="T62" s="33"/>
      <c r="U62" s="33"/>
      <c r="V62" s="33"/>
      <c r="W62" s="33"/>
      <c r="X62" s="33"/>
      <c r="Y62" s="33"/>
    </row>
    <row r="63" spans="1:25" ht="15.75" x14ac:dyDescent="0.25">
      <c r="A63" s="35"/>
      <c r="B63" s="35"/>
      <c r="C63" s="35"/>
      <c r="D63" s="35"/>
      <c r="E63" s="35"/>
      <c r="F63" s="33"/>
      <c r="G63" s="33"/>
      <c r="H63" s="33"/>
      <c r="I63" s="33"/>
      <c r="J63" s="2"/>
      <c r="K63" s="2"/>
      <c r="L63" s="2"/>
      <c r="M63" s="2"/>
      <c r="N63" s="4"/>
      <c r="O63" s="4"/>
      <c r="P63" s="2"/>
      <c r="Q63" s="33"/>
      <c r="R63" s="33"/>
      <c r="S63" s="33"/>
      <c r="T63" s="33"/>
      <c r="U63" s="33"/>
      <c r="V63" s="33"/>
      <c r="W63" s="33"/>
      <c r="X63" s="33"/>
      <c r="Y63" s="33"/>
    </row>
    <row r="64" spans="1:25" ht="15.75" x14ac:dyDescent="0.25">
      <c r="F64" s="4"/>
      <c r="G64" s="4"/>
      <c r="H64" s="4"/>
      <c r="I64" s="3"/>
      <c r="J64" s="3"/>
      <c r="K64" s="3"/>
      <c r="L64" s="3"/>
      <c r="M64" s="3"/>
      <c r="N64" s="4"/>
      <c r="O64" s="3"/>
      <c r="P64" s="2"/>
    </row>
    <row r="65" spans="6:16" ht="15.75" x14ac:dyDescent="0.25">
      <c r="F65" s="4"/>
      <c r="G65" s="4"/>
      <c r="H65" s="4"/>
      <c r="I65" s="4"/>
      <c r="J65" s="4"/>
      <c r="K65" s="4"/>
      <c r="L65" s="3"/>
      <c r="M65" s="4"/>
      <c r="N65" s="4"/>
      <c r="O65" s="3"/>
      <c r="P65" s="2"/>
    </row>
    <row r="66" spans="6:16" ht="15.75" x14ac:dyDescent="0.25">
      <c r="F66" s="4"/>
      <c r="G66" s="4"/>
      <c r="H66" s="4"/>
      <c r="I66" s="4"/>
      <c r="J66" s="4"/>
      <c r="K66" s="4"/>
      <c r="L66" s="3"/>
      <c r="M66" s="4"/>
      <c r="N66" s="4"/>
      <c r="O66" s="3"/>
      <c r="P66" s="6"/>
    </row>
    <row r="67" spans="6:16" ht="15.75" x14ac:dyDescent="0.25">
      <c r="J67" s="4"/>
      <c r="K67" s="4"/>
      <c r="L67" s="4"/>
      <c r="M67" s="4"/>
      <c r="N67" s="4"/>
      <c r="O67" s="3"/>
      <c r="P67" s="6"/>
    </row>
    <row r="68" spans="6:16" ht="15.75" x14ac:dyDescent="0.25">
      <c r="J68" s="4"/>
      <c r="K68" s="4"/>
      <c r="L68" s="4"/>
      <c r="M68" s="4"/>
      <c r="N68" s="4"/>
      <c r="O68" s="3"/>
      <c r="P68" s="6"/>
    </row>
    <row r="69" spans="6:16" ht="15.75" x14ac:dyDescent="0.25">
      <c r="J69" s="6"/>
      <c r="K69" s="6"/>
      <c r="L69" s="6"/>
      <c r="M69" s="6"/>
      <c r="N69" s="6"/>
      <c r="O69" s="3"/>
      <c r="P69" s="6"/>
    </row>
    <row r="70" spans="6:16" ht="15.75" x14ac:dyDescent="0.25">
      <c r="J70" s="6"/>
      <c r="K70" s="6"/>
      <c r="L70" s="6"/>
      <c r="M70" s="6"/>
      <c r="N70" s="6"/>
      <c r="O70" s="3"/>
      <c r="P70" s="6"/>
    </row>
    <row r="71" spans="6:16" ht="15.75" x14ac:dyDescent="0.25">
      <c r="J71" s="6"/>
      <c r="K71" s="6"/>
      <c r="L71" s="6"/>
      <c r="M71" s="6"/>
      <c r="N71" s="6"/>
      <c r="O71" s="3"/>
      <c r="P71" s="6"/>
    </row>
  </sheetData>
  <mergeCells count="133">
    <mergeCell ref="T20:T21"/>
    <mergeCell ref="T24:T26"/>
    <mergeCell ref="T28:T29"/>
    <mergeCell ref="T31:T32"/>
    <mergeCell ref="V16:W16"/>
    <mergeCell ref="V17:W17"/>
    <mergeCell ref="V20:V21"/>
    <mergeCell ref="V24:V26"/>
    <mergeCell ref="V28:V29"/>
    <mergeCell ref="V31:V32"/>
    <mergeCell ref="T17:U17"/>
    <mergeCell ref="Y41:Y45"/>
    <mergeCell ref="A50:G50"/>
    <mergeCell ref="V41:V49"/>
    <mergeCell ref="W41:W45"/>
    <mergeCell ref="N41:N49"/>
    <mergeCell ref="O41:O45"/>
    <mergeCell ref="P41:P49"/>
    <mergeCell ref="Q41:Q45"/>
    <mergeCell ref="R41:R49"/>
    <mergeCell ref="S41:S45"/>
    <mergeCell ref="H41:H45"/>
    <mergeCell ref="I41:I45"/>
    <mergeCell ref="J41:J45"/>
    <mergeCell ref="K41:K49"/>
    <mergeCell ref="T41:T49"/>
    <mergeCell ref="U41:U45"/>
    <mergeCell ref="A52:G52"/>
    <mergeCell ref="X28:X29"/>
    <mergeCell ref="X31:X32"/>
    <mergeCell ref="R36:R38"/>
    <mergeCell ref="L36:L38"/>
    <mergeCell ref="L41:L49"/>
    <mergeCell ref="M41:M45"/>
    <mergeCell ref="N36:N38"/>
    <mergeCell ref="X41:X49"/>
    <mergeCell ref="A40:G40"/>
    <mergeCell ref="A41:A49"/>
    <mergeCell ref="B41:B49"/>
    <mergeCell ref="C41:C49"/>
    <mergeCell ref="D41:D49"/>
    <mergeCell ref="E41:E49"/>
    <mergeCell ref="F41:F49"/>
    <mergeCell ref="G41:G45"/>
    <mergeCell ref="P36:P38"/>
    <mergeCell ref="X36:X38"/>
    <mergeCell ref="V36:V38"/>
    <mergeCell ref="T36:T38"/>
    <mergeCell ref="A34:G34"/>
    <mergeCell ref="A36:A38"/>
    <mergeCell ref="B36:B38"/>
    <mergeCell ref="C36:C38"/>
    <mergeCell ref="D36:D38"/>
    <mergeCell ref="E36:E38"/>
    <mergeCell ref="F36:F38"/>
    <mergeCell ref="K36:K37"/>
    <mergeCell ref="K31:K32"/>
    <mergeCell ref="L31:L32"/>
    <mergeCell ref="N31:N32"/>
    <mergeCell ref="P31:P32"/>
    <mergeCell ref="R31:R32"/>
    <mergeCell ref="A30:G30"/>
    <mergeCell ref="A31:A32"/>
    <mergeCell ref="B31:B32"/>
    <mergeCell ref="C31:C32"/>
    <mergeCell ref="D31:D32"/>
    <mergeCell ref="E31:E32"/>
    <mergeCell ref="F31:F32"/>
    <mergeCell ref="F28:F29"/>
    <mergeCell ref="K28:K29"/>
    <mergeCell ref="L28:L29"/>
    <mergeCell ref="N28:N29"/>
    <mergeCell ref="P28:P29"/>
    <mergeCell ref="R28:R29"/>
    <mergeCell ref="P24:P26"/>
    <mergeCell ref="R24:R26"/>
    <mergeCell ref="X24:X26"/>
    <mergeCell ref="F24:F26"/>
    <mergeCell ref="K24:K26"/>
    <mergeCell ref="L24:L26"/>
    <mergeCell ref="N24:N26"/>
    <mergeCell ref="B28:B29"/>
    <mergeCell ref="C28:C29"/>
    <mergeCell ref="D28:D29"/>
    <mergeCell ref="E28:E29"/>
    <mergeCell ref="A24:A26"/>
    <mergeCell ref="B24:B26"/>
    <mergeCell ref="C24:C26"/>
    <mergeCell ref="D24:D26"/>
    <mergeCell ref="E24:E26"/>
    <mergeCell ref="A3:Y3"/>
    <mergeCell ref="A4:Y4"/>
    <mergeCell ref="A5:Y5"/>
    <mergeCell ref="A6:Y6"/>
    <mergeCell ref="A7:Y7"/>
    <mergeCell ref="A8:Y8"/>
    <mergeCell ref="J17:J18"/>
    <mergeCell ref="K17:K18"/>
    <mergeCell ref="L17:M17"/>
    <mergeCell ref="N17:O17"/>
    <mergeCell ref="P17:Q17"/>
    <mergeCell ref="R17:S17"/>
    <mergeCell ref="B17:B18"/>
    <mergeCell ref="C17:E17"/>
    <mergeCell ref="F17:F18"/>
    <mergeCell ref="G17:G18"/>
    <mergeCell ref="H17:H18"/>
    <mergeCell ref="I17:I18"/>
    <mergeCell ref="T16:U16"/>
    <mergeCell ref="A53:Y53"/>
    <mergeCell ref="A16:A19"/>
    <mergeCell ref="O60:P60"/>
    <mergeCell ref="A10:Y10"/>
    <mergeCell ref="B16:K16"/>
    <mergeCell ref="L16:M16"/>
    <mergeCell ref="N16:O16"/>
    <mergeCell ref="P16:Q16"/>
    <mergeCell ref="R16:S16"/>
    <mergeCell ref="X16:Y16"/>
    <mergeCell ref="N20:N21"/>
    <mergeCell ref="P20:P21"/>
    <mergeCell ref="R20:R21"/>
    <mergeCell ref="X20:X21"/>
    <mergeCell ref="B19:G19"/>
    <mergeCell ref="A20:A21"/>
    <mergeCell ref="B20:B21"/>
    <mergeCell ref="C20:C21"/>
    <mergeCell ref="D20:D21"/>
    <mergeCell ref="E20:E21"/>
    <mergeCell ref="F20:F21"/>
    <mergeCell ref="K20:K21"/>
    <mergeCell ref="L20:L21"/>
    <mergeCell ref="A28:A29"/>
  </mergeCells>
  <phoneticPr fontId="8" type="noConversion"/>
  <printOptions horizontalCentered="1"/>
  <pageMargins left="0.19685039370078741" right="0.19685039370078741" top="0.39370078740157483" bottom="0.19685039370078741" header="0" footer="0"/>
  <pageSetup paperSize="5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Estephany EF. Florian</dc:creator>
  <cp:lastModifiedBy>Ada Ysabel Valenzuela Guerrero</cp:lastModifiedBy>
  <cp:lastPrinted>2024-07-24T12:52:07Z</cp:lastPrinted>
  <dcterms:created xsi:type="dcterms:W3CDTF">2024-07-11T17:46:03Z</dcterms:created>
  <dcterms:modified xsi:type="dcterms:W3CDTF">2024-08-09T13:35:47Z</dcterms:modified>
</cp:coreProperties>
</file>